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6D62577C-E76B-489B-B1D9-E8AC5B62EDD0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Отчет об исполнении ТС" sheetId="1" r:id="rId1"/>
    <sheet name="информация об исполн. ИП" sheetId="3" r:id="rId2"/>
    <sheet name="ОПиУ" sheetId="2" r:id="rId3"/>
    <sheet name="бАЛАНС" sheetId="4" r:id="rId4"/>
    <sheet name="ОБ ИЗМ. В КАПИТАЛЕ" sheetId="5" r:id="rId5"/>
    <sheet name="О ДВИЖЕНИИ ДЕНЕГ" sheetId="6" r:id="rId6"/>
  </sheets>
  <externalReferences>
    <externalReference r:id="rId7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3" i="1" l="1"/>
  <c r="D82" i="1"/>
  <c r="D80" i="1"/>
  <c r="E76" i="1"/>
  <c r="E73" i="1"/>
  <c r="F72" i="1"/>
  <c r="E68" i="1"/>
  <c r="E67" i="1"/>
  <c r="E66" i="1"/>
  <c r="E65" i="1"/>
  <c r="E64" i="1"/>
  <c r="E63" i="1"/>
  <c r="F63" i="1" s="1"/>
  <c r="E62" i="1"/>
  <c r="F62" i="1" s="1"/>
  <c r="E61" i="1"/>
  <c r="F61" i="1" s="1"/>
  <c r="E60" i="1"/>
  <c r="F60" i="1" s="1"/>
  <c r="E59" i="1"/>
  <c r="E58" i="1"/>
  <c r="F58" i="1" s="1"/>
  <c r="E57" i="1"/>
  <c r="F57" i="1" s="1"/>
  <c r="E56" i="1"/>
  <c r="E55" i="1"/>
  <c r="F55" i="1" s="1"/>
  <c r="E54" i="1"/>
  <c r="E52" i="1"/>
  <c r="F52" i="1" s="1"/>
  <c r="E51" i="1"/>
  <c r="F51" i="1" s="1"/>
  <c r="E49" i="1"/>
  <c r="F49" i="1" s="1"/>
  <c r="E48" i="1"/>
  <c r="E46" i="1"/>
  <c r="F46" i="1" s="1"/>
  <c r="E45" i="1"/>
  <c r="F45" i="1" s="1"/>
  <c r="E42" i="1"/>
  <c r="E41" i="1"/>
  <c r="E39" i="1"/>
  <c r="E38" i="1"/>
  <c r="E37" i="1"/>
  <c r="E36" i="1"/>
  <c r="F35" i="1"/>
  <c r="E34" i="1"/>
  <c r="F34" i="1" s="1"/>
  <c r="E33" i="1"/>
  <c r="F33" i="1" s="1"/>
  <c r="E32" i="1"/>
  <c r="F32" i="1" s="1"/>
  <c r="E31" i="1"/>
  <c r="F31" i="1" s="1"/>
  <c r="E30" i="1"/>
  <c r="E29" i="1"/>
  <c r="E28" i="1"/>
  <c r="F28" i="1" s="1"/>
  <c r="E27" i="1"/>
  <c r="F27" i="1" s="1"/>
  <c r="F26" i="1"/>
  <c r="E25" i="1"/>
  <c r="E24" i="1"/>
  <c r="F24" i="1" s="1"/>
  <c r="E23" i="1"/>
  <c r="F23" i="1" s="1"/>
  <c r="E22" i="1"/>
  <c r="F22" i="1" s="1"/>
  <c r="E21" i="1"/>
  <c r="F21" i="1" s="1"/>
  <c r="E20" i="1"/>
  <c r="E18" i="1"/>
  <c r="F18" i="1" s="1"/>
  <c r="E17" i="1"/>
  <c r="F17" i="1" s="1"/>
  <c r="E16" i="1"/>
  <c r="F16" i="1" s="1"/>
  <c r="E15" i="1"/>
  <c r="E13" i="1"/>
  <c r="F13" i="1" s="1"/>
  <c r="E12" i="1"/>
  <c r="F12" i="1" s="1"/>
  <c r="E11" i="1"/>
  <c r="E40" i="1" l="1"/>
  <c r="E47" i="1"/>
  <c r="F47" i="1" s="1"/>
  <c r="F56" i="1"/>
  <c r="F48" i="1"/>
  <c r="E82" i="1"/>
  <c r="F15" i="1"/>
  <c r="E10" i="1"/>
  <c r="F10" i="1" s="1"/>
  <c r="E19" i="1"/>
  <c r="F19" i="1" s="1"/>
  <c r="F30" i="1"/>
  <c r="E80" i="1"/>
  <c r="F59" i="1"/>
  <c r="F64" i="1"/>
  <c r="E74" i="1"/>
  <c r="F25" i="1"/>
  <c r="E50" i="1"/>
  <c r="E83" i="1"/>
  <c r="F20" i="1"/>
  <c r="E53" i="1"/>
  <c r="F29" i="1"/>
  <c r="F54" i="1"/>
  <c r="F11" i="1"/>
  <c r="E14" i="1"/>
  <c r="F73" i="1"/>
  <c r="E44" i="1" l="1"/>
  <c r="E43" i="1" s="1"/>
  <c r="F50" i="1"/>
  <c r="F14" i="1"/>
  <c r="F74" i="1"/>
  <c r="F53" i="1"/>
  <c r="E9" i="1"/>
  <c r="F44" i="1" l="1"/>
  <c r="E70" i="1"/>
  <c r="F9" i="1"/>
  <c r="F43" i="1"/>
  <c r="F70" i="1" l="1"/>
  <c r="E71" i="1"/>
  <c r="F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72" authorId="0" shapeId="0" xr:uid="{A1040D26-FD69-40D7-8A64-3A72B84C5A5B}">
      <text>
        <r>
          <rPr>
            <b/>
            <sz val="9"/>
            <color indexed="81"/>
            <rFont val="Tahoma"/>
            <family val="2"/>
            <charset val="204"/>
          </rPr>
          <t xml:space="preserve">
ОСВ 6000 доход от тепла</t>
        </r>
      </text>
    </comment>
  </commentList>
</comments>
</file>

<file path=xl/sharedStrings.xml><?xml version="1.0" encoding="utf-8"?>
<sst xmlns="http://schemas.openxmlformats.org/spreadsheetml/2006/main" count="506" uniqueCount="364">
  <si>
    <t>№ п/п</t>
  </si>
  <si>
    <t>Наименование показателей тарифной сметы</t>
  </si>
  <si>
    <t>Отклонение, %</t>
  </si>
  <si>
    <t>I</t>
  </si>
  <si>
    <t>Затраты на производство товаров и предоставление услуг, всего, в т.ч.</t>
  </si>
  <si>
    <t>Материальные затраты, всего, в т.ч.</t>
  </si>
  <si>
    <t xml:space="preserve">Сырье и материалы </t>
  </si>
  <si>
    <t>Топливо</t>
  </si>
  <si>
    <t>Энергия</t>
  </si>
  <si>
    <t>Расходы на оплату труда, всего, в.ч.</t>
  </si>
  <si>
    <t>Заработная плата  производственного персонала</t>
  </si>
  <si>
    <t>Социальный налог, социальные отчисления</t>
  </si>
  <si>
    <t>Амортизация</t>
  </si>
  <si>
    <t>Прочие затраты</t>
  </si>
  <si>
    <t>5.1</t>
  </si>
  <si>
    <t>плата за сбросы и выбросы</t>
  </si>
  <si>
    <t>5.2</t>
  </si>
  <si>
    <t>природоохранные мероприятия</t>
  </si>
  <si>
    <t>5.3</t>
  </si>
  <si>
    <t>метрологическое обслуживание</t>
  </si>
  <si>
    <t>5.4</t>
  </si>
  <si>
    <t>страхование</t>
  </si>
  <si>
    <t>5.5</t>
  </si>
  <si>
    <t>услуги стороннего транспорта</t>
  </si>
  <si>
    <t>5.6</t>
  </si>
  <si>
    <t>дератизация</t>
  </si>
  <si>
    <t>5.7</t>
  </si>
  <si>
    <t>услуги противопожарной службы</t>
  </si>
  <si>
    <t>5.8</t>
  </si>
  <si>
    <t>услуги по выгрузке угля из ж/д вагонов</t>
  </si>
  <si>
    <t>5.9</t>
  </si>
  <si>
    <t>услуги связи</t>
  </si>
  <si>
    <t>5.10</t>
  </si>
  <si>
    <t>коммунальные услуги</t>
  </si>
  <si>
    <t>5.11</t>
  </si>
  <si>
    <t>подготовка кадров</t>
  </si>
  <si>
    <t>5.12</t>
  </si>
  <si>
    <t>5.13</t>
  </si>
  <si>
    <t>затраты на охрану труда</t>
  </si>
  <si>
    <t>5.14</t>
  </si>
  <si>
    <t>Налоговые выплаты</t>
  </si>
  <si>
    <t>плата за пользование земельным участком</t>
  </si>
  <si>
    <t>плата за пользование радиочастотным спектром</t>
  </si>
  <si>
    <t>II</t>
  </si>
  <si>
    <t>Расходы периода - всего</t>
  </si>
  <si>
    <t>Общие и административные расходы, всего, в т.ч.</t>
  </si>
  <si>
    <t>Заработная плата  административного персонала</t>
  </si>
  <si>
    <t>Налоги, всего, в т.ч.</t>
  </si>
  <si>
    <t>имущественный налог</t>
  </si>
  <si>
    <t>налог на транспортные средства</t>
  </si>
  <si>
    <t xml:space="preserve">Амортизация  </t>
  </si>
  <si>
    <t>основных средств</t>
  </si>
  <si>
    <t>нематериальных активов</t>
  </si>
  <si>
    <t>Прочие расходы</t>
  </si>
  <si>
    <t xml:space="preserve">коммунального хозяйства </t>
  </si>
  <si>
    <t xml:space="preserve">услуги связи </t>
  </si>
  <si>
    <t xml:space="preserve">услуги банка </t>
  </si>
  <si>
    <t>услуги СМИ</t>
  </si>
  <si>
    <t>материалы</t>
  </si>
  <si>
    <t>периодическая печать</t>
  </si>
  <si>
    <t>почтовые услуги</t>
  </si>
  <si>
    <t>III</t>
  </si>
  <si>
    <t>Всего затрат на предоставление услуг</t>
  </si>
  <si>
    <t>IV</t>
  </si>
  <si>
    <t>Всего доходов</t>
  </si>
  <si>
    <t>VI</t>
  </si>
  <si>
    <t>VII</t>
  </si>
  <si>
    <t>ОТЧЕТ О ПРИБЫЛЯХ И УБЫТКАХ</t>
  </si>
  <si>
    <t>Наименование показателей</t>
  </si>
  <si>
    <t>Себестоимость реализованных товаров и услуг</t>
  </si>
  <si>
    <t>Валовая прибыль (строка 010 – строка 011)</t>
  </si>
  <si>
    <t>Прочие доходы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</si>
  <si>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</si>
  <si>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</si>
  <si>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</si>
  <si>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</si>
  <si>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</si>
  <si>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</si>
  <si>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Отчет о прибылях и убытках*</t>
  </si>
  <si>
    <t>Наименование мероприятий</t>
  </si>
  <si>
    <t>Количество в натуральных показателях</t>
  </si>
  <si>
    <t>План</t>
  </si>
  <si>
    <t>Факт</t>
  </si>
  <si>
    <t>Прибыль</t>
  </si>
  <si>
    <t>прил.</t>
  </si>
  <si>
    <t>За отчетный период</t>
  </si>
  <si>
    <t>Сведения</t>
  </si>
  <si>
    <t>Причины отклонения</t>
  </si>
  <si>
    <t>дефицит затрат утвержденной тарифной сметы</t>
  </si>
  <si>
    <t>услуги  охраны</t>
  </si>
  <si>
    <t>5.15</t>
  </si>
  <si>
    <t>5.16</t>
  </si>
  <si>
    <t>5.19</t>
  </si>
  <si>
    <t>увеличение стоимости зданий, сооружений и передаточных устройств в результате переоценки имущества</t>
  </si>
  <si>
    <t>услуги по сопровождению программы 1С</t>
  </si>
  <si>
    <t>обучение персонала</t>
  </si>
  <si>
    <t xml:space="preserve">обслуживание компьютерной техники </t>
  </si>
  <si>
    <t>За предыдущий период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</si>
  <si>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</si>
  <si>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7.5.1</t>
  </si>
  <si>
    <t>7.5.2</t>
  </si>
  <si>
    <t>7.5.3</t>
  </si>
  <si>
    <t>7.5.4</t>
  </si>
  <si>
    <t>7.5.7</t>
  </si>
  <si>
    <t>7.5.9</t>
  </si>
  <si>
    <t>7.5.10</t>
  </si>
  <si>
    <t>7.5.13</t>
  </si>
  <si>
    <t>7.5.14</t>
  </si>
  <si>
    <t>7.5.16</t>
  </si>
  <si>
    <t>охрана</t>
  </si>
  <si>
    <t>услуги тех. обслуживание системы контроля и управления доступом</t>
  </si>
  <si>
    <t>1.1</t>
  </si>
  <si>
    <t>2</t>
  </si>
  <si>
    <t>2.1</t>
  </si>
  <si>
    <t>2.2</t>
  </si>
  <si>
    <t>3</t>
  </si>
  <si>
    <t>4</t>
  </si>
  <si>
    <t>5</t>
  </si>
  <si>
    <t>техническое обслуживание спец.механизмов</t>
  </si>
  <si>
    <t>инспекционный контроль за сертифицированной системой менеджмента качества ИСО</t>
  </si>
  <si>
    <t>6</t>
  </si>
  <si>
    <t>6.1</t>
  </si>
  <si>
    <t>6.2</t>
  </si>
  <si>
    <t>7</t>
  </si>
  <si>
    <t>7.1</t>
  </si>
  <si>
    <t>7.2</t>
  </si>
  <si>
    <t>7.3</t>
  </si>
  <si>
    <t>7.4</t>
  </si>
  <si>
    <t>7.5</t>
  </si>
  <si>
    <t>Ремонт всего, в т.ч.</t>
  </si>
  <si>
    <t>в том числе: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</si>
  <si>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</si>
  <si>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</si>
  <si>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</si>
  <si>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</si>
  <si>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</si>
  <si>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</si>
  <si>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</si>
  <si>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</si>
  <si>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</si>
  <si>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</si>
  <si>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II. Долгосрочные активы</t>
  </si>
  <si>
    <t>Основные средства</t>
  </si>
  <si>
    <t>Нематериальные активы</t>
  </si>
  <si>
    <t>Прочие долгосрочные активы</t>
  </si>
  <si>
    <t>БАЛАНС (строка 100 + строка 101 + строка 200)</t>
  </si>
  <si>
    <t>III. Краткосрочные обязательства</t>
  </si>
  <si>
    <t>Краткосрочная торговая и прочая кредиторская задолженность</t>
  </si>
  <si>
    <t>Вознаграждения работникам</t>
  </si>
  <si>
    <t>Прочие краткосрочные обязательства</t>
  </si>
  <si>
    <t>IV. Долгосрочные обязательства</t>
  </si>
  <si>
    <t>Прочие долгосрочные финансовые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</si>
  <si>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</si>
  <si>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</si>
  <si>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</si>
  <si>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</si>
  <si>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</si>
  <si>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</si>
  <si>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</si>
  <si>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</si>
  <si>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Всего капитал (строка 420 +/- строка 421)</t>
  </si>
  <si>
    <t>БАЛАНС (строка 300 + строка 301 + строка 400 + строка 500)</t>
  </si>
  <si>
    <t>БУХГАЛТЕРСКИЙ БАЛАНС</t>
  </si>
  <si>
    <t>Наименование компонентов</t>
  </si>
  <si>
    <t>Капитал материнской организации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</si>
  <si>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</si>
  <si>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</si>
  <si>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</si>
  <si>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Сальдо на 1 января предыдущего года</t>
  </si>
  <si>
    <t>Пересчитанное сальдо (строка 010+/-строка 011)</t>
  </si>
  <si>
    <t>Общая совокупная прибыль, всего(строка 210 + строка 220):</t>
  </si>
  <si>
    <t>Прибыль (убыток) за год</t>
  </si>
  <si>
    <t>Операции с собственниками, всего (сумма строк с 310 по 318):</t>
  </si>
  <si>
    <t>Сальдо на 1 января отчетного года 
(строка 100 + строка 200 + строка 300 + строка 319)</t>
  </si>
  <si>
    <t>Пересчитанное сальдо (строка 400 +/- 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</si>
  <si>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</si>
  <si>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</si>
  <si>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(cумма строк с 710 по 718)</t>
  </si>
  <si>
    <t>Нераспределенная прибыль</t>
  </si>
  <si>
    <t>Сальдо на 31 декабря отчетного года 
(строка 500 + строка 600 + строка 700 + строка 719)</t>
  </si>
  <si>
    <t>ОТЧЕТ ОБ ИЗМЕНЕНИЯХ В КАПИТАЛЕ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</si>
  <si>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</si>
  <si>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</si>
  <si>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</si>
  <si>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</si>
  <si>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</si>
  <si>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</si>
  <si>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выплаты по оплате труда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</si>
  <si>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</si>
  <si>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</si>
  <si>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</si>
  <si>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</si>
  <si>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</si>
  <si>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</si>
  <si>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приобретение основных средств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</si>
  <si>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</si>
  <si>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</si>
  <si>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</si>
  <si>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прочие выбытия</t>
  </si>
  <si>
    <t>3. Чистая сумма денежных средств от финансовой деятельности (строка 090 – строка 100)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</si>
  <si>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</si>
  <si>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</si>
  <si>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</si>
  <si>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ОТЧЕТ О ДВИЖЕНИИ ДЕНЕЖНЫХ СРЕДСТВ (Прямой метод)</t>
  </si>
  <si>
    <t>в тысячах тенге</t>
  </si>
  <si>
    <t>5.17</t>
  </si>
  <si>
    <t>7.5.12</t>
  </si>
  <si>
    <t>проведение экспертиз</t>
  </si>
  <si>
    <t>увеличение стоимости услуг</t>
  </si>
  <si>
    <t>Информация о плановых и фактических объемах предоставления регулируемых услуг</t>
  </si>
  <si>
    <t>Текущие налоговые обязательства по подоходному налогу</t>
  </si>
  <si>
    <t>Долгосрочная торговая и прочая кредиторская задолженность</t>
  </si>
  <si>
    <t>Компоненты прочего совокупного дохода</t>
  </si>
  <si>
    <t>переоценка основных средств и  нематериальных активов (за минусом налогового эффекта)</t>
  </si>
  <si>
    <t>Прочие операции</t>
  </si>
  <si>
    <t>дефицит затрат утвержденной тарифной сметы (исключены затраты на эксплуатационные материалы)</t>
  </si>
  <si>
    <t>увеличение стоимости электроэнергии</t>
  </si>
  <si>
    <t>увеличение ставок платы</t>
  </si>
  <si>
    <t>5.18</t>
  </si>
  <si>
    <t>Краткосрочные оценочные обязательства</t>
  </si>
  <si>
    <t>296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</si>
  <si>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</si>
  <si>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регулирование поверхностного стока</t>
  </si>
  <si>
    <t>проекты</t>
  </si>
  <si>
    <t>7.5.11</t>
  </si>
  <si>
    <t>Прибыль, в том числе</t>
  </si>
  <si>
    <t>об исполнении тарифной сметы на регулируемые услуги</t>
  </si>
  <si>
    <t xml:space="preserve">по производству тепловой энергии </t>
  </si>
  <si>
    <t>сокращение  объемов оказываемых услуг не по вине СЕМ, экономия направлена на выполнение инвестпрограммы</t>
  </si>
  <si>
    <t>5.20</t>
  </si>
  <si>
    <t>затраты на охрану труда (спец. одежда, молоко, мыло)</t>
  </si>
  <si>
    <t>Объем оказываемых услуг (товаров, работ)</t>
  </si>
  <si>
    <t>Тариф</t>
  </si>
  <si>
    <t>Прочие краткосрочные финансовые обязательства</t>
  </si>
  <si>
    <t>(93 501)</t>
  </si>
  <si>
    <t>456 463</t>
  </si>
  <si>
    <t>1 516</t>
  </si>
  <si>
    <t>1 811</t>
  </si>
  <si>
    <t>102 832</t>
  </si>
  <si>
    <t>Прочий совокупный доход, всего (сумма строк с 221 по 229):</t>
  </si>
  <si>
    <t>(194 801)</t>
  </si>
  <si>
    <t>переоценка основных средств и нематериальных активов (за минусом налогового эффекта)</t>
  </si>
  <si>
    <t>1 010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</si>
  <si>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</si>
  <si>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Сумма инвестиционной программы</t>
  </si>
  <si>
    <t>Информация о фактических условиях и размерах финансирования инвестиционной программы, тысяч 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</si>
  <si>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</si>
  <si>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</si>
  <si>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эффективности деятельности</t>
  </si>
  <si>
    <t>Наименование регулируемых услуг (товаров, работ) и обслуживаемая территория</t>
  </si>
  <si>
    <t>Единица измерения</t>
  </si>
  <si>
    <t>Период предоставления услуги в рамках инвестиционной программы</t>
  </si>
  <si>
    <t>Отклонение</t>
  </si>
  <si>
    <t>Собственные средства</t>
  </si>
  <si>
    <t>Заемные средства</t>
  </si>
  <si>
    <t>Бюджетные средства</t>
  </si>
  <si>
    <t>Снижение потерь, %, по годам реализации в зависимости от утвержденной инвестиционной программы</t>
  </si>
  <si>
    <t>Снижение аварийности, по годам реализации в зависимости от утвержденной инвестиционной программы</t>
  </si>
  <si>
    <t>Факт прошлого года</t>
  </si>
  <si>
    <t>Факт текущего года</t>
  </si>
  <si>
    <t>Производство тепловой энергии,                  г. Темиртау</t>
  </si>
  <si>
    <t>откл. нет</t>
  </si>
  <si>
    <t>удовл.</t>
  </si>
  <si>
    <t>ИТОГО:</t>
  </si>
  <si>
    <t>Отчет об исполнении инвестиционной программы за 2023  год</t>
  </si>
  <si>
    <t>ТОО «Bassel Group LLS» - производство тепловой энергии</t>
  </si>
  <si>
    <t>(наименование субъекта естественной монополии, вид деятельности)</t>
  </si>
  <si>
    <t>Замена кубов воздухоподогревателя (ВЗП) 2 ступени КА ст.№11</t>
  </si>
  <si>
    <t>тонн</t>
  </si>
  <si>
    <t>52 738 – амортизация,         401 – экономия статей тарифной сметы,                       50 948-кредиторская задолженность перед поставщиком</t>
  </si>
  <si>
    <t>условное топливо 0,73 кг/Гкал</t>
  </si>
  <si>
    <t>Частичная замена стены ряда "А" главного корпуса в осях  24-28</t>
  </si>
  <si>
    <t>м2</t>
  </si>
  <si>
    <t>Неисполнение обязательств другой стороной договора</t>
  </si>
  <si>
    <t>Изготовление кубов воздухоподогревателя (ВЗП) 2 ступени КА ст.№10</t>
  </si>
  <si>
    <t>откл. Нет (эффект после замены в 2024 году)</t>
  </si>
  <si>
    <t>Отчетный период:  2023 год</t>
  </si>
  <si>
    <t>Единица изм.</t>
  </si>
  <si>
    <t xml:space="preserve">Фактически сложившиеся показатели тарифной сметы </t>
  </si>
  <si>
    <t>тыс.тенге</t>
  </si>
  <si>
    <t>1.2</t>
  </si>
  <si>
    <t>уменьшение  стоимости угля на 27 357 тыс.тг за счет снижения расхода натурального топлива из-за снижения объемов производства не по вине СЕМ и увеличение затрат на мазут на 24 972 тыс.тг за счет увеличения цен на стратегические товары и увеличения расхода мазута по причине аварии в декабре и работы в мазутном режиме ; удельный расход условного топлива в пределах  нормы</t>
  </si>
  <si>
    <t>1.3</t>
  </si>
  <si>
    <t>средняя заработная плата производственного персонала выше утвержденной в тарифной смете</t>
  </si>
  <si>
    <t>увеличение в связи с капитализацией в конце года и переоценкой ОС</t>
  </si>
  <si>
    <t>ежегодное увеличение ставок платы за эмиссии</t>
  </si>
  <si>
    <t>доп. затраты согласно действующему законодательству, не учтенные в утвержденной тарифной смете: анализ воды,  покупка квот.</t>
  </si>
  <si>
    <t xml:space="preserve">увеличение расходов на ОСМС в результате увеличения фонда оплаты труда </t>
  </si>
  <si>
    <t xml:space="preserve">дефицит затрат утвержденной тарифной сметы, незапланированное расходование средств на услуги бульдозеров,  автопогрузчика и др.спецтехники. </t>
  </si>
  <si>
    <t>услуги выполнены согласно проведенных закупок</t>
  </si>
  <si>
    <t>дефицит затрат утвержденной тарифной сметы, увеличение стоимости услуг</t>
  </si>
  <si>
    <t>затраты не предусмотрены тарифной сметой, но фактически понесены</t>
  </si>
  <si>
    <t xml:space="preserve">лабораторные исследования </t>
  </si>
  <si>
    <t>другие (услуги разнорабочих, техническое обследование,  техобслуживание )</t>
  </si>
  <si>
    <t xml:space="preserve">внесение изменений по заработной плате были утверждены в июле, фактическая заработная плата административного персонала за календарный год </t>
  </si>
  <si>
    <t>увеличение стоимости основных средств  в результате переоценки имущества</t>
  </si>
  <si>
    <t>увеличение стоимости коммунальных услуг</t>
  </si>
  <si>
    <t>увеличение стоимости  услуг</t>
  </si>
  <si>
    <t>7.5.5</t>
  </si>
  <si>
    <t>7.5.6</t>
  </si>
  <si>
    <t>7.5.8</t>
  </si>
  <si>
    <t>удорожание стоимости работ, связанных с  внедрением 1С 3 версия</t>
  </si>
  <si>
    <t xml:space="preserve">уменьшение расходов на ОСМС в связи с тем, что внесение изменений по заработной плате были утверждены в июле, фактическая заработная плата административного персонала за календарный год </t>
  </si>
  <si>
    <t>другие (переоценка ОС)</t>
  </si>
  <si>
    <t>Гкал</t>
  </si>
  <si>
    <t>Заявленные услуги выполнены в полном объеме и с надлежащим качеством в соответствии с температурным графиком</t>
  </si>
  <si>
    <t>тенге/ Гкал</t>
  </si>
  <si>
    <t xml:space="preserve">Согласно Приказа  от 01.11.2019 №62-ОД  предельный уровень тарифа на 2020-2024гг - 4454,30 тенге за 1Гкал. Согласно Приказа  от 23.06.2023 №59-ОД  предельный уровень тарифа на 2023-2024гг -5 572,66 тенге за 1Гкал. </t>
  </si>
  <si>
    <t>Справочно</t>
  </si>
  <si>
    <t>Среднесписочная численность работников, всего</t>
  </si>
  <si>
    <t>чел.</t>
  </si>
  <si>
    <t>производственного персонала</t>
  </si>
  <si>
    <t>административного персонала</t>
  </si>
  <si>
    <t>Среднемесячная заработная плата, всего</t>
  </si>
  <si>
    <t>тенге</t>
  </si>
  <si>
    <t>административно-управленческого персонала</t>
  </si>
  <si>
    <t xml:space="preserve">Предусмотрено в утвержденной тарифной смете на 2023 </t>
  </si>
  <si>
    <t>ОТЧЕТНЫЙ ПЕРИОД 2023Г.</t>
  </si>
  <si>
    <t>ОТЧЕТНЫЙ ПЕРИОД 2023 Г.</t>
  </si>
  <si>
    <t>-</t>
  </si>
  <si>
    <t>Итого краткосрочных активов (сумма строк с 010 по 022)</t>
  </si>
  <si>
    <t>Итого долгосрочных активов (сумма строк с 110 по 127)</t>
  </si>
  <si>
    <t>Итого краткосрочных обязательств (сумма строк с 210 по 222)</t>
  </si>
  <si>
    <t>Итого долгосрочных обязательств (сумма строк с 310 по 321)</t>
  </si>
  <si>
    <t>(8 811)</t>
  </si>
  <si>
    <t>3. Чистая сумма денежных средств от инвестиционной деятельности (строка 040 – строка 060)</t>
  </si>
  <si>
    <t>(21 843)</t>
  </si>
  <si>
    <t>559 295</t>
  </si>
  <si>
    <t>1 281 638</t>
  </si>
  <si>
    <t>(37 206)</t>
  </si>
  <si>
    <t>27 543</t>
  </si>
  <si>
    <t>29 354</t>
  </si>
  <si>
    <t>4. Влияние обменных курсов валют к тенге</t>
  </si>
  <si>
    <t>(15)</t>
  </si>
  <si>
    <t>(7 815)</t>
  </si>
  <si>
    <t>(189 559)</t>
  </si>
  <si>
    <t>437 591</t>
  </si>
  <si>
    <t>(1 318 421)</t>
  </si>
  <si>
    <t>(880 830)</t>
  </si>
  <si>
    <t>( 1318 421)</t>
  </si>
  <si>
    <t>437 421</t>
  </si>
  <si>
    <t>(29 677)</t>
  </si>
  <si>
    <t>Прочие операции с собственниками</t>
  </si>
  <si>
    <t>(606 655)</t>
  </si>
  <si>
    <t>010</t>
  </si>
  <si>
    <t>011</t>
  </si>
  <si>
    <t>012</t>
  </si>
  <si>
    <t>014</t>
  </si>
  <si>
    <t>015</t>
  </si>
  <si>
    <t>016</t>
  </si>
  <si>
    <t>020</t>
  </si>
  <si>
    <t>021</t>
  </si>
  <si>
    <t>022</t>
  </si>
  <si>
    <t>023</t>
  </si>
  <si>
    <t>100</t>
  </si>
  <si>
    <t>101</t>
  </si>
  <si>
    <t>200</t>
  </si>
  <si>
    <t>201</t>
  </si>
  <si>
    <t>Прибыль за год (строка 200 + строка 201) относимая на:</t>
  </si>
  <si>
    <t>300</t>
  </si>
  <si>
    <t>Выручка</t>
  </si>
  <si>
    <t>Административные расходы</t>
  </si>
  <si>
    <t>Прибыль (убыток) после налогообложения от прекращенной деятельности</t>
  </si>
  <si>
    <t>Общая совокупная прибыль (строка 300 + строка 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</si>
</sst>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00"/>
    <numFmt numFmtId="165" formatCode="0.0"/>
    <numFmt numFmtId="166" formatCode="#,##0,"/>
    <numFmt numFmtId="167" formatCode="0,"/>
    <numFmt numFmtId="168" formatCode="[=-606654541.13]&quot;(606 655)&quot;;General"/>
    <numFmt numFmtId="169" formatCode="[=-1824338303.01]&quot;(1 824 338)&quot;;General"/>
    <numFmt numFmtId="170" formatCode="[=-168120493.2]&quot;(168 120)&quot;;General"/>
    <numFmt numFmtId="171" formatCode="[=-4019474.11]&quot;(4 019)&quot;;General"/>
    <numFmt numFmtId="172" formatCode="[=-1739776138.45]&quot;(1 739 776)&quot;;General"/>
    <numFmt numFmtId="173" formatCode="[=-224200469]&quot;(224 200)&quot;;General"/>
    <numFmt numFmtId="174" formatCode="[=-227964242]&quot;(227 964)&quot;;General"/>
    <numFmt numFmtId="175" formatCode="[=-34641317]&quot;(34 641)&quot;;General"/>
    <numFmt numFmtId="176" formatCode="[=-1511811896.45]&quot;(1 511 812)&quot;;General"/>
    <numFmt numFmtId="177" formatCode="[=-189559152]&quot;(189 559)&quot;;General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PragmaticaCTT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Times New Roman"/>
      <family val="1"/>
      <charset val="204"/>
    </font>
    <font>
      <sz val="9"/>
      <name val="Arial"/>
    </font>
    <font>
      <b/>
      <sz val="9"/>
      <name val="Arial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9"/>
        <bgColor auto="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29" fillId="0" borderId="0"/>
  </cellStyleXfs>
  <cellXfs count="222">
    <xf numFmtId="0" fontId="0" fillId="0" borderId="0" xfId="0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vertical="center"/>
    </xf>
    <xf numFmtId="0" fontId="0" fillId="0" borderId="0" xfId="0" applyAlignment="1">
      <alignment horizontal="left" vertical="justify"/>
    </xf>
    <xf numFmtId="0" fontId="6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Border="1" applyAlignment="1"/>
    <xf numFmtId="1" fontId="10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/>
    </xf>
    <xf numFmtId="1" fontId="15" fillId="2" borderId="1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top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top"/>
    </xf>
    <xf numFmtId="3" fontId="16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right" vertical="center"/>
    </xf>
    <xf numFmtId="0" fontId="18" fillId="0" borderId="0" xfId="0" applyFont="1"/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top"/>
    </xf>
    <xf numFmtId="49" fontId="11" fillId="2" borderId="1" xfId="0" applyNumberFormat="1" applyFont="1" applyFill="1" applyBorder="1" applyAlignment="1">
      <alignment horizontal="right" vertical="top"/>
    </xf>
    <xf numFmtId="49" fontId="15" fillId="2" borderId="1" xfId="0" applyNumberFormat="1" applyFont="1" applyFill="1" applyBorder="1" applyAlignment="1">
      <alignment horizontal="right" vertical="center"/>
    </xf>
    <xf numFmtId="49" fontId="17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3" fontId="0" fillId="0" borderId="0" xfId="0" applyNumberFormat="1"/>
    <xf numFmtId="0" fontId="11" fillId="2" borderId="3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1" fontId="16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7" fillId="0" borderId="0" xfId="0" applyFont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3" fontId="23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0" fillId="0" borderId="4" xfId="0" applyBorder="1"/>
    <xf numFmtId="0" fontId="0" fillId="0" borderId="0" xfId="0" applyFont="1"/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0" fillId="2" borderId="1" xfId="0" applyFont="1" applyFill="1" applyBorder="1"/>
    <xf numFmtId="0" fontId="0" fillId="0" borderId="1" xfId="0" applyFont="1" applyBorder="1"/>
    <xf numFmtId="0" fontId="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1" xfId="4" applyFont="1" applyBorder="1" applyAlignment="1">
      <alignment horizontal="center" vertical="center" wrapText="1" shrinkToFit="1"/>
    </xf>
    <xf numFmtId="3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left" vertical="center" wrapText="1"/>
    </xf>
    <xf numFmtId="3" fontId="7" fillId="0" borderId="1" xfId="3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3" fontId="7" fillId="0" borderId="3" xfId="1" applyNumberFormat="1" applyFont="1" applyBorder="1" applyAlignment="1">
      <alignment vertical="center" wrapText="1"/>
    </xf>
    <xf numFmtId="3" fontId="7" fillId="2" borderId="1" xfId="1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3" fontId="7" fillId="0" borderId="1" xfId="0" applyNumberFormat="1" applyFont="1" applyBorder="1"/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justify"/>
    </xf>
    <xf numFmtId="3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4" fillId="0" borderId="1" xfId="0" applyFont="1" applyBorder="1"/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0" xfId="0" applyFont="1"/>
    <xf numFmtId="166" fontId="27" fillId="4" borderId="10" xfId="0" applyNumberFormat="1" applyFont="1" applyFill="1" applyBorder="1" applyAlignment="1">
      <alignment horizontal="right" vertical="center"/>
    </xf>
    <xf numFmtId="166" fontId="27" fillId="4" borderId="9" xfId="0" applyNumberFormat="1" applyFont="1" applyFill="1" applyBorder="1" applyAlignment="1">
      <alignment horizontal="right" vertical="center"/>
    </xf>
    <xf numFmtId="0" fontId="27" fillId="4" borderId="9" xfId="0" applyFont="1" applyFill="1" applyBorder="1" applyAlignment="1">
      <alignment horizontal="right" vertical="center"/>
    </xf>
    <xf numFmtId="166" fontId="27" fillId="4" borderId="9" xfId="0" applyNumberFormat="1" applyFont="1" applyFill="1" applyBorder="1" applyAlignment="1">
      <alignment horizontal="right" vertical="top"/>
    </xf>
    <xf numFmtId="166" fontId="28" fillId="0" borderId="9" xfId="0" applyNumberFormat="1" applyFont="1" applyBorder="1" applyAlignment="1">
      <alignment horizontal="right" vertical="center"/>
    </xf>
    <xf numFmtId="0" fontId="27" fillId="4" borderId="10" xfId="0" applyFont="1" applyFill="1" applyBorder="1" applyAlignment="1">
      <alignment horizontal="right" vertical="center"/>
    </xf>
    <xf numFmtId="167" fontId="27" fillId="4" borderId="10" xfId="0" applyNumberFormat="1" applyFont="1" applyFill="1" applyBorder="1" applyAlignment="1">
      <alignment horizontal="right" vertical="center"/>
    </xf>
    <xf numFmtId="166" fontId="28" fillId="0" borderId="10" xfId="0" applyNumberFormat="1" applyFont="1" applyBorder="1" applyAlignment="1">
      <alignment horizontal="right" vertical="center"/>
    </xf>
    <xf numFmtId="166" fontId="27" fillId="4" borderId="1" xfId="0" applyNumberFormat="1" applyFont="1" applyFill="1" applyBorder="1" applyAlignment="1">
      <alignment horizontal="right" vertical="center"/>
    </xf>
    <xf numFmtId="168" fontId="27" fillId="4" borderId="10" xfId="0" applyNumberFormat="1" applyFont="1" applyFill="1" applyBorder="1" applyAlignment="1">
      <alignment horizontal="right" vertical="center"/>
    </xf>
    <xf numFmtId="166" fontId="27" fillId="4" borderId="1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/>
    </xf>
    <xf numFmtId="0" fontId="11" fillId="0" borderId="1" xfId="5" applyNumberFormat="1" applyFont="1" applyBorder="1" applyAlignment="1">
      <alignment horizontal="center" vertical="center" wrapText="1"/>
    </xf>
    <xf numFmtId="166" fontId="11" fillId="5" borderId="1" xfId="5" applyNumberFormat="1" applyFont="1" applyFill="1" applyBorder="1" applyAlignment="1">
      <alignment horizontal="right" vertical="center" wrapText="1"/>
    </xf>
    <xf numFmtId="166" fontId="11" fillId="5" borderId="13" xfId="5" applyNumberFormat="1" applyFont="1" applyFill="1" applyBorder="1" applyAlignment="1">
      <alignment horizontal="right" vertical="center" wrapText="1"/>
    </xf>
    <xf numFmtId="166" fontId="11" fillId="5" borderId="1" xfId="5" applyNumberFormat="1" applyFont="1" applyFill="1" applyBorder="1" applyAlignment="1">
      <alignment horizontal="right" vertical="top" wrapText="1"/>
    </xf>
    <xf numFmtId="166" fontId="11" fillId="5" borderId="13" xfId="5" applyNumberFormat="1" applyFont="1" applyFill="1" applyBorder="1" applyAlignment="1">
      <alignment horizontal="right" vertical="top" wrapText="1"/>
    </xf>
    <xf numFmtId="0" fontId="16" fillId="0" borderId="1" xfId="5" applyNumberFormat="1" applyFont="1" applyBorder="1" applyAlignment="1">
      <alignment horizontal="center" vertical="center" wrapText="1"/>
    </xf>
    <xf numFmtId="166" fontId="16" fillId="0" borderId="1" xfId="5" applyNumberFormat="1" applyFont="1" applyBorder="1" applyAlignment="1">
      <alignment horizontal="right" vertical="center" wrapText="1"/>
    </xf>
    <xf numFmtId="166" fontId="16" fillId="0" borderId="13" xfId="5" applyNumberFormat="1" applyFont="1" applyBorder="1" applyAlignment="1">
      <alignment horizontal="right" vertical="center" wrapText="1"/>
    </xf>
    <xf numFmtId="0" fontId="11" fillId="0" borderId="1" xfId="5" applyNumberFormat="1" applyFont="1" applyBorder="1" applyAlignment="1">
      <alignment horizontal="center" vertical="top" wrapText="1"/>
    </xf>
    <xf numFmtId="169" fontId="16" fillId="0" borderId="1" xfId="5" applyNumberFormat="1" applyFont="1" applyBorder="1" applyAlignment="1">
      <alignment horizontal="right" vertical="center" wrapText="1"/>
    </xf>
    <xf numFmtId="170" fontId="16" fillId="0" borderId="13" xfId="5" applyNumberFormat="1" applyFont="1" applyBorder="1" applyAlignment="1">
      <alignment horizontal="right" vertical="center" wrapText="1"/>
    </xf>
    <xf numFmtId="0" fontId="11" fillId="5" borderId="1" xfId="5" applyNumberFormat="1" applyFont="1" applyFill="1" applyBorder="1" applyAlignment="1">
      <alignment horizontal="right" vertical="center" wrapText="1"/>
    </xf>
    <xf numFmtId="171" fontId="11" fillId="5" borderId="13" xfId="5" applyNumberFormat="1" applyFont="1" applyFill="1" applyBorder="1" applyAlignment="1">
      <alignment horizontal="right" vertical="center" wrapText="1"/>
    </xf>
    <xf numFmtId="172" fontId="16" fillId="0" borderId="1" xfId="5" applyNumberFormat="1" applyFont="1" applyBorder="1" applyAlignment="1">
      <alignment horizontal="right" vertical="center" wrapText="1"/>
    </xf>
    <xf numFmtId="173" fontId="16" fillId="0" borderId="13" xfId="5" applyNumberFormat="1" applyFont="1" applyBorder="1" applyAlignment="1">
      <alignment horizontal="right" vertical="center" wrapText="1"/>
    </xf>
    <xf numFmtId="174" fontId="11" fillId="5" borderId="1" xfId="5" applyNumberFormat="1" applyFont="1" applyFill="1" applyBorder="1" applyAlignment="1">
      <alignment horizontal="right" vertical="center" wrapText="1"/>
    </xf>
    <xf numFmtId="175" fontId="11" fillId="5" borderId="13" xfId="5" applyNumberFormat="1" applyFont="1" applyFill="1" applyBorder="1" applyAlignment="1">
      <alignment horizontal="right" vertical="center" wrapText="1"/>
    </xf>
    <xf numFmtId="176" fontId="16" fillId="0" borderId="1" xfId="5" applyNumberFormat="1" applyFont="1" applyBorder="1" applyAlignment="1">
      <alignment horizontal="right" vertical="center" wrapText="1"/>
    </xf>
    <xf numFmtId="177" fontId="16" fillId="0" borderId="13" xfId="5" applyNumberFormat="1" applyFont="1" applyBorder="1" applyAlignment="1">
      <alignment horizontal="right" vertical="center" wrapText="1"/>
    </xf>
    <xf numFmtId="0" fontId="11" fillId="5" borderId="13" xfId="5" applyNumberFormat="1" applyFont="1" applyFill="1" applyBorder="1" applyAlignment="1">
      <alignment horizontal="right" vertical="center" wrapText="1"/>
    </xf>
    <xf numFmtId="0" fontId="16" fillId="0" borderId="15" xfId="5" applyNumberFormat="1" applyFont="1" applyBorder="1" applyAlignment="1">
      <alignment vertical="center" wrapText="1"/>
    </xf>
    <xf numFmtId="177" fontId="16" fillId="0" borderId="14" xfId="5" applyNumberFormat="1" applyFont="1" applyBorder="1" applyAlignment="1">
      <alignment horizontal="right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left" vertical="center" wrapText="1"/>
    </xf>
    <xf numFmtId="0" fontId="16" fillId="2" borderId="19" xfId="0" applyNumberFormat="1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/>
    </xf>
    <xf numFmtId="0" fontId="15" fillId="0" borderId="12" xfId="0" applyFont="1" applyBorder="1"/>
    <xf numFmtId="0" fontId="17" fillId="0" borderId="12" xfId="0" applyFont="1" applyBorder="1" applyAlignment="1">
      <alignment wrapText="1"/>
    </xf>
    <xf numFmtId="0" fontId="17" fillId="0" borderId="12" xfId="0" applyFont="1" applyBorder="1"/>
    <xf numFmtId="0" fontId="16" fillId="0" borderId="21" xfId="5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 shrinkToFit="1"/>
    </xf>
    <xf numFmtId="0" fontId="24" fillId="0" borderId="1" xfId="4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/>
    </xf>
    <xf numFmtId="0" fontId="24" fillId="0" borderId="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0" xfId="0" applyNumberFormat="1" applyFont="1" applyBorder="1" applyAlignment="1">
      <alignment horizontal="right" vertical="justify"/>
    </xf>
    <xf numFmtId="0" fontId="12" fillId="0" borderId="0" xfId="0" applyNumberFormat="1" applyFont="1" applyAlignment="1">
      <alignment horizontal="center" vertical="center"/>
    </xf>
    <xf numFmtId="0" fontId="15" fillId="0" borderId="5" xfId="0" applyNumberFormat="1" applyFont="1" applyBorder="1" applyAlignment="1">
      <alignment horizontal="right" vertical="justify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2 3" xfId="3" xr:uid="{81AF4A04-0DC2-4D72-89AF-98032B11019C}"/>
    <cellStyle name="Обычный_Лист1 2" xfId="2" xr:uid="{00000000-0005-0000-0000-000002000000}"/>
    <cellStyle name="Обычный_ОПиУ" xfId="5" xr:uid="{D6D3626E-524A-4472-A36C-C106BBA91BDD}"/>
    <cellStyle name="Обычный_Себестоимость" xfId="4" xr:uid="{294BB694-E667-4564-B709-7F20A1CFD69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0;&#1056;&#1054;/&#1048;&#1089;&#1087;&#1086;&#1083;&#1085;&#1077;&#1085;&#1080;&#1077;%20&#1058;&#1057;/&#1048;&#1089;&#1087;&#1086;&#1083;&#1085;&#1077;&#1085;&#1080;&#1077;%20&#1058;&#1057;%202023/2023%20&#1075;&#1086;&#1076;/&#1056;&#1072;&#1079;&#1076;&#1077;&#1083;&#1077;&#1085;&#1080;&#1077;%20&#1079;&#1072;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ение"/>
      <sheetName val="тарифная смета по теплу"/>
      <sheetName val="тарифная смета по ээ"/>
      <sheetName val="подпитка ОРУ, коэф"/>
      <sheetName val="свод зп"/>
      <sheetName val="15 кратный зп лист 4"/>
      <sheetName val="электроэнергия "/>
      <sheetName val="---"/>
      <sheetName val="средневзв. цена на топливо"/>
      <sheetName val="расход топлива на произв тэ"/>
      <sheetName val="справки по воде"/>
      <sheetName val="факт вода за "/>
      <sheetName val="Лист2"/>
      <sheetName val="невходящие в ээ"/>
    </sheetNames>
    <sheetDataSet>
      <sheetData sheetId="0"/>
      <sheetData sheetId="1">
        <row r="8">
          <cell r="L8">
            <v>75818.2</v>
          </cell>
        </row>
        <row r="16">
          <cell r="L16">
            <v>218.14182793986473</v>
          </cell>
        </row>
        <row r="23">
          <cell r="L23">
            <v>14597.91811133281</v>
          </cell>
        </row>
        <row r="27">
          <cell r="L27">
            <v>278654.67064439505</v>
          </cell>
        </row>
        <row r="45">
          <cell r="L45">
            <v>105672.24201227978</v>
          </cell>
        </row>
        <row r="46">
          <cell r="L46">
            <v>5771.9682298523303</v>
          </cell>
        </row>
        <row r="47">
          <cell r="L47">
            <v>3550.069041738861</v>
          </cell>
        </row>
        <row r="48">
          <cell r="L48">
            <v>3354.4077192420582</v>
          </cell>
        </row>
        <row r="49">
          <cell r="L49">
            <v>1465.5784919556288</v>
          </cell>
        </row>
        <row r="51">
          <cell r="L51">
            <v>1760.8671744631786</v>
          </cell>
        </row>
        <row r="52">
          <cell r="L52">
            <v>5.6221133723124153</v>
          </cell>
        </row>
        <row r="53">
          <cell r="L53">
            <v>52060.700165554284</v>
          </cell>
        </row>
        <row r="54">
          <cell r="L54">
            <v>45210.05946990825</v>
          </cell>
        </row>
        <row r="65">
          <cell r="L65">
            <v>6065.6074131439937</v>
          </cell>
        </row>
        <row r="74">
          <cell r="L74">
            <v>497.32756485536027</v>
          </cell>
        </row>
        <row r="76">
          <cell r="L76">
            <v>742.28718936972587</v>
          </cell>
        </row>
        <row r="82">
          <cell r="L82">
            <v>5845.1083776400037</v>
          </cell>
        </row>
        <row r="88">
          <cell r="L88">
            <v>19.087726738232224</v>
          </cell>
        </row>
        <row r="89">
          <cell r="L89">
            <v>674.67402924501209</v>
          </cell>
        </row>
        <row r="90">
          <cell r="L90">
            <v>6196.8403747830325</v>
          </cell>
        </row>
        <row r="91">
          <cell r="L91">
            <v>8.6593150874751732</v>
          </cell>
        </row>
        <row r="92">
          <cell r="L92">
            <v>691.35333550163625</v>
          </cell>
        </row>
        <row r="95">
          <cell r="L95">
            <v>105.45769356368682</v>
          </cell>
        </row>
        <row r="98">
          <cell r="L98">
            <v>933.45472385000005</v>
          </cell>
        </row>
        <row r="99">
          <cell r="L99">
            <v>4959.3325515433689</v>
          </cell>
        </row>
        <row r="100">
          <cell r="L100">
            <v>1576.7744200960619</v>
          </cell>
        </row>
        <row r="108">
          <cell r="L108">
            <v>858.78043719963341</v>
          </cell>
        </row>
        <row r="109">
          <cell r="L109">
            <v>326.36994191463771</v>
          </cell>
        </row>
        <row r="112">
          <cell r="L112">
            <v>127.34144964939038</v>
          </cell>
        </row>
        <row r="119">
          <cell r="L119">
            <v>26.008385339740911</v>
          </cell>
        </row>
        <row r="121">
          <cell r="L121">
            <v>45.813240341778922</v>
          </cell>
        </row>
        <row r="122">
          <cell r="L122">
            <v>110.86709794315345</v>
          </cell>
        </row>
        <row r="129">
          <cell r="L129">
            <v>10631.857591759859</v>
          </cell>
        </row>
        <row r="134">
          <cell r="L134">
            <v>25152.998354405838</v>
          </cell>
        </row>
        <row r="135">
          <cell r="L135">
            <v>1457.466935290872</v>
          </cell>
        </row>
        <row r="136">
          <cell r="L136">
            <v>653.14713856705328</v>
          </cell>
        </row>
        <row r="137">
          <cell r="L137">
            <v>648.27776935214831</v>
          </cell>
        </row>
        <row r="138">
          <cell r="L138">
            <v>1.4762583189413969</v>
          </cell>
        </row>
        <row r="141">
          <cell r="L141">
            <v>2668.5947538965188</v>
          </cell>
        </row>
        <row r="143">
          <cell r="L143">
            <v>59.687949791832224</v>
          </cell>
        </row>
        <row r="145">
          <cell r="L145">
            <v>662.06829714776836</v>
          </cell>
        </row>
        <row r="146">
          <cell r="L146">
            <v>14.89569712980957</v>
          </cell>
        </row>
        <row r="148">
          <cell r="L148">
            <v>182.40184677219423</v>
          </cell>
        </row>
        <row r="152">
          <cell r="L152">
            <v>98.94557036561406</v>
          </cell>
        </row>
        <row r="153">
          <cell r="L153">
            <v>144.61076271690368</v>
          </cell>
        </row>
        <row r="154">
          <cell r="L154">
            <v>95.229557801913316</v>
          </cell>
        </row>
        <row r="156">
          <cell r="L156">
            <v>617.93402797112674</v>
          </cell>
        </row>
        <row r="157">
          <cell r="L157">
            <v>327.16050075839803</v>
          </cell>
        </row>
        <row r="158">
          <cell r="L158">
            <v>61.398378191927208</v>
          </cell>
        </row>
        <row r="159">
          <cell r="L159">
            <v>95.701709057003939</v>
          </cell>
        </row>
        <row r="161">
          <cell r="L161">
            <v>64.45512738497996</v>
          </cell>
        </row>
        <row r="165">
          <cell r="L165">
            <v>114.28728907640135</v>
          </cell>
        </row>
        <row r="166">
          <cell r="L166">
            <v>25.249344798019205</v>
          </cell>
        </row>
        <row r="167">
          <cell r="L167">
            <v>42.161493265414279</v>
          </cell>
        </row>
        <row r="168">
          <cell r="L168">
            <v>0</v>
          </cell>
        </row>
        <row r="169">
          <cell r="L169">
            <v>185.19744011683744</v>
          </cell>
        </row>
      </sheetData>
      <sheetData sheetId="2"/>
      <sheetData sheetId="3"/>
      <sheetData sheetId="4"/>
      <sheetData sheetId="5"/>
      <sheetData sheetId="6"/>
      <sheetData sheetId="7">
        <row r="15">
          <cell r="E15">
            <v>50135.834197389056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opLeftCell="A85" zoomScale="90" zoomScaleNormal="90" workbookViewId="0">
      <selection activeCell="G12" sqref="G12"/>
    </sheetView>
  </sheetViews>
  <sheetFormatPr defaultRowHeight="15" outlineLevelRow="1"/>
  <cols>
    <col min="1" max="1" width="6.85546875" style="93" customWidth="1"/>
    <col min="2" max="2" width="33.28515625" style="93" customWidth="1"/>
    <col min="3" max="3" width="12.5703125" style="93" customWidth="1"/>
    <col min="4" max="5" width="13.85546875" style="93" customWidth="1"/>
    <col min="6" max="6" width="8.28515625" style="93" customWidth="1"/>
    <col min="7" max="7" width="48.85546875" style="75" customWidth="1"/>
  </cols>
  <sheetData>
    <row r="1" spans="1:7">
      <c r="A1" s="190" t="s">
        <v>86</v>
      </c>
      <c r="B1" s="190"/>
      <c r="C1" s="190"/>
      <c r="D1" s="190"/>
      <c r="E1" s="190"/>
      <c r="F1" s="190"/>
      <c r="G1" s="190"/>
    </row>
    <row r="2" spans="1:7">
      <c r="A2" s="190" t="s">
        <v>226</v>
      </c>
      <c r="B2" s="190"/>
      <c r="C2" s="190"/>
      <c r="D2" s="190"/>
      <c r="E2" s="190"/>
      <c r="F2" s="190"/>
      <c r="G2" s="190"/>
    </row>
    <row r="3" spans="1:7">
      <c r="A3" s="190" t="s">
        <v>227</v>
      </c>
      <c r="B3" s="190"/>
      <c r="C3" s="190"/>
      <c r="D3" s="190"/>
      <c r="E3" s="190"/>
      <c r="F3" s="190"/>
      <c r="G3" s="190"/>
    </row>
    <row r="4" spans="1:7">
      <c r="A4" s="190" t="s">
        <v>276</v>
      </c>
      <c r="B4" s="190"/>
      <c r="C4" s="190"/>
      <c r="D4" s="190"/>
      <c r="E4" s="190"/>
      <c r="F4" s="190"/>
      <c r="G4" s="190"/>
    </row>
    <row r="6" spans="1:7" ht="15" customHeight="1">
      <c r="A6" s="187" t="s">
        <v>0</v>
      </c>
      <c r="B6" s="188" t="s">
        <v>1</v>
      </c>
      <c r="C6" s="189" t="s">
        <v>277</v>
      </c>
      <c r="D6" s="187" t="s">
        <v>316</v>
      </c>
      <c r="E6" s="187" t="s">
        <v>278</v>
      </c>
      <c r="F6" s="191" t="s">
        <v>2</v>
      </c>
      <c r="G6" s="191" t="s">
        <v>87</v>
      </c>
    </row>
    <row r="7" spans="1:7" ht="62.25" customHeight="1">
      <c r="A7" s="187"/>
      <c r="B7" s="188"/>
      <c r="C7" s="189"/>
      <c r="D7" s="187"/>
      <c r="E7" s="187"/>
      <c r="F7" s="192"/>
      <c r="G7" s="192"/>
    </row>
    <row r="8" spans="1:7" ht="17.25" customHeight="1">
      <c r="A8" s="82">
        <v>1</v>
      </c>
      <c r="B8" s="107">
        <v>2</v>
      </c>
      <c r="C8" s="108">
        <v>3</v>
      </c>
      <c r="D8" s="82">
        <v>4</v>
      </c>
      <c r="E8" s="82">
        <v>5</v>
      </c>
      <c r="F8" s="82">
        <v>7</v>
      </c>
      <c r="G8" s="82">
        <v>8</v>
      </c>
    </row>
    <row r="9" spans="1:7" ht="27.75" customHeight="1">
      <c r="A9" s="94" t="s">
        <v>3</v>
      </c>
      <c r="B9" s="95" t="s">
        <v>4</v>
      </c>
      <c r="C9" s="96" t="s">
        <v>279</v>
      </c>
      <c r="D9" s="109">
        <v>502589</v>
      </c>
      <c r="E9" s="109">
        <f>E10+E14+E17+E18+E19+E40</f>
        <v>602901.08205898933</v>
      </c>
      <c r="F9" s="110">
        <f t="shared" ref="F9:F35" si="0">E9/D9*100-100</f>
        <v>19.959068355851258</v>
      </c>
      <c r="G9" s="111"/>
    </row>
    <row r="10" spans="1:7" ht="23.25" customHeight="1">
      <c r="A10" s="97">
        <v>1</v>
      </c>
      <c r="B10" s="98" t="s">
        <v>5</v>
      </c>
      <c r="C10" s="99" t="s">
        <v>279</v>
      </c>
      <c r="D10" s="112">
        <v>308851</v>
      </c>
      <c r="E10" s="112">
        <f>E11+E12+E13</f>
        <v>343606.56478105683</v>
      </c>
      <c r="F10" s="113">
        <f t="shared" si="0"/>
        <v>11.253181884163183</v>
      </c>
      <c r="G10" s="114"/>
    </row>
    <row r="11" spans="1:7" ht="39.75" customHeight="1">
      <c r="A11" s="97" t="s">
        <v>111</v>
      </c>
      <c r="B11" s="98" t="s">
        <v>6</v>
      </c>
      <c r="C11" s="99" t="s">
        <v>279</v>
      </c>
      <c r="D11" s="112">
        <v>469</v>
      </c>
      <c r="E11" s="112">
        <f>[1]разделение!L23+[1]разделение!L16</f>
        <v>14816.059939272674</v>
      </c>
      <c r="F11" s="113">
        <f t="shared" si="0"/>
        <v>3059.0746139174148</v>
      </c>
      <c r="G11" s="115" t="s">
        <v>215</v>
      </c>
    </row>
    <row r="12" spans="1:7" ht="117" customHeight="1">
      <c r="A12" s="97" t="s">
        <v>280</v>
      </c>
      <c r="B12" s="98" t="s">
        <v>7</v>
      </c>
      <c r="C12" s="99" t="s">
        <v>279</v>
      </c>
      <c r="D12" s="112">
        <v>281039</v>
      </c>
      <c r="E12" s="112">
        <f>[1]разделение!L27</f>
        <v>278654.67064439505</v>
      </c>
      <c r="F12" s="113">
        <f t="shared" si="0"/>
        <v>-0.84839803571922801</v>
      </c>
      <c r="G12" s="116" t="s">
        <v>281</v>
      </c>
    </row>
    <row r="13" spans="1:7" ht="37.5" customHeight="1">
      <c r="A13" s="97" t="s">
        <v>282</v>
      </c>
      <c r="B13" s="98" t="s">
        <v>8</v>
      </c>
      <c r="C13" s="99" t="s">
        <v>279</v>
      </c>
      <c r="D13" s="112">
        <v>27343</v>
      </c>
      <c r="E13" s="117">
        <f>'[1]электроэнергия '!E15</f>
        <v>50135.834197389056</v>
      </c>
      <c r="F13" s="113">
        <f t="shared" si="0"/>
        <v>83.358937195585924</v>
      </c>
      <c r="G13" s="116" t="s">
        <v>216</v>
      </c>
    </row>
    <row r="14" spans="1:7" ht="35.25" customHeight="1">
      <c r="A14" s="97" t="s">
        <v>112</v>
      </c>
      <c r="B14" s="98" t="s">
        <v>9</v>
      </c>
      <c r="C14" s="99" t="s">
        <v>279</v>
      </c>
      <c r="D14" s="112">
        <v>114974</v>
      </c>
      <c r="E14" s="112">
        <f>E15+E16</f>
        <v>116459.85777582659</v>
      </c>
      <c r="F14" s="113">
        <f t="shared" si="0"/>
        <v>1.2923424216140944</v>
      </c>
      <c r="G14" s="193" t="s">
        <v>283</v>
      </c>
    </row>
    <row r="15" spans="1:7" ht="28.5" customHeight="1">
      <c r="A15" s="97" t="s">
        <v>113</v>
      </c>
      <c r="B15" s="98" t="s">
        <v>10</v>
      </c>
      <c r="C15" s="99" t="s">
        <v>279</v>
      </c>
      <c r="D15" s="112">
        <v>105092</v>
      </c>
      <c r="E15" s="112">
        <f>[1]разделение!L45</f>
        <v>105672.24201227978</v>
      </c>
      <c r="F15" s="113">
        <f t="shared" si="0"/>
        <v>0.55212767125925666</v>
      </c>
      <c r="G15" s="194"/>
    </row>
    <row r="16" spans="1:7" ht="30.75" customHeight="1">
      <c r="A16" s="97" t="s">
        <v>114</v>
      </c>
      <c r="B16" s="98" t="s">
        <v>11</v>
      </c>
      <c r="C16" s="99" t="s">
        <v>279</v>
      </c>
      <c r="D16" s="112">
        <v>9882</v>
      </c>
      <c r="E16" s="112">
        <f>[1]разделение!L46+[1]разделение!L47+[1]разделение!L49</f>
        <v>10787.615763546819</v>
      </c>
      <c r="F16" s="113">
        <f t="shared" si="0"/>
        <v>9.1642963321880018</v>
      </c>
      <c r="G16" s="194"/>
    </row>
    <row r="17" spans="1:7" ht="41.25" customHeight="1">
      <c r="A17" s="97" t="s">
        <v>115</v>
      </c>
      <c r="B17" s="98" t="s">
        <v>12</v>
      </c>
      <c r="C17" s="99" t="s">
        <v>279</v>
      </c>
      <c r="D17" s="112">
        <v>47852</v>
      </c>
      <c r="E17" s="112">
        <f>[1]разделение!L53</f>
        <v>52060.700165554284</v>
      </c>
      <c r="F17" s="113">
        <f t="shared" si="0"/>
        <v>8.7952440139477517</v>
      </c>
      <c r="G17" s="116" t="s">
        <v>284</v>
      </c>
    </row>
    <row r="18" spans="1:7" ht="19.5" customHeight="1">
      <c r="A18" s="97" t="s">
        <v>116</v>
      </c>
      <c r="B18" s="98" t="s">
        <v>129</v>
      </c>
      <c r="C18" s="99" t="s">
        <v>279</v>
      </c>
      <c r="D18" s="112">
        <v>3671</v>
      </c>
      <c r="E18" s="112">
        <f>[1]разделение!L54</f>
        <v>45210.05946990825</v>
      </c>
      <c r="F18" s="113">
        <f t="shared" si="0"/>
        <v>1131.5461582650028</v>
      </c>
      <c r="G18" s="114" t="s">
        <v>88</v>
      </c>
    </row>
    <row r="19" spans="1:7" ht="19.5" customHeight="1">
      <c r="A19" s="97" t="s">
        <v>117</v>
      </c>
      <c r="B19" s="98" t="s">
        <v>13</v>
      </c>
      <c r="C19" s="99" t="s">
        <v>279</v>
      </c>
      <c r="D19" s="112">
        <v>27241</v>
      </c>
      <c r="E19" s="112">
        <f>E20+E21+E22+E23+E24+E25+E26+E27+E28+E29+E30+E31+E32+E33+E34+E35+E37+E39+E36+E38</f>
        <v>43797.41057880783</v>
      </c>
      <c r="F19" s="113">
        <f t="shared" si="0"/>
        <v>60.777543331037151</v>
      </c>
      <c r="G19" s="118"/>
    </row>
    <row r="20" spans="1:7" ht="19.5" customHeight="1">
      <c r="A20" s="97" t="s">
        <v>14</v>
      </c>
      <c r="B20" s="98" t="s">
        <v>15</v>
      </c>
      <c r="C20" s="99" t="s">
        <v>279</v>
      </c>
      <c r="D20" s="112">
        <v>10446</v>
      </c>
      <c r="E20" s="112">
        <f>[1]разделение!L129</f>
        <v>10631.857591759859</v>
      </c>
      <c r="F20" s="113">
        <f t="shared" si="0"/>
        <v>1.779222590080991</v>
      </c>
      <c r="G20" s="76" t="s">
        <v>285</v>
      </c>
    </row>
    <row r="21" spans="1:7" ht="54.75" customHeight="1">
      <c r="A21" s="97" t="s">
        <v>16</v>
      </c>
      <c r="B21" s="98" t="s">
        <v>17</v>
      </c>
      <c r="C21" s="99" t="s">
        <v>279</v>
      </c>
      <c r="D21" s="112">
        <v>586</v>
      </c>
      <c r="E21" s="112">
        <f>[1]разделение!L65</f>
        <v>6065.6074131439937</v>
      </c>
      <c r="F21" s="113">
        <f t="shared" si="0"/>
        <v>935.08658927371903</v>
      </c>
      <c r="G21" s="105" t="s">
        <v>286</v>
      </c>
    </row>
    <row r="22" spans="1:7" ht="21" customHeight="1">
      <c r="A22" s="97" t="s">
        <v>18</v>
      </c>
      <c r="B22" s="100" t="s">
        <v>19</v>
      </c>
      <c r="C22" s="99" t="s">
        <v>279</v>
      </c>
      <c r="D22" s="112">
        <v>374</v>
      </c>
      <c r="E22" s="112">
        <f>[1]разделение!L74</f>
        <v>497.32756485536027</v>
      </c>
      <c r="F22" s="113">
        <f t="shared" si="0"/>
        <v>32.975284720684556</v>
      </c>
      <c r="G22" s="119" t="s">
        <v>88</v>
      </c>
    </row>
    <row r="23" spans="1:7" ht="36.75" customHeight="1">
      <c r="A23" s="97" t="s">
        <v>20</v>
      </c>
      <c r="B23" s="98" t="s">
        <v>21</v>
      </c>
      <c r="C23" s="99" t="s">
        <v>279</v>
      </c>
      <c r="D23" s="112">
        <v>3610</v>
      </c>
      <c r="E23" s="112">
        <f>[1]разделение!L76+[1]разделение!L48</f>
        <v>4096.6949086117838</v>
      </c>
      <c r="F23" s="113">
        <f t="shared" si="0"/>
        <v>13.481853424149136</v>
      </c>
      <c r="G23" s="116" t="s">
        <v>287</v>
      </c>
    </row>
    <row r="24" spans="1:7" ht="53.25" customHeight="1">
      <c r="A24" s="97" t="s">
        <v>22</v>
      </c>
      <c r="B24" s="98" t="s">
        <v>23</v>
      </c>
      <c r="C24" s="99" t="s">
        <v>279</v>
      </c>
      <c r="D24" s="112">
        <v>5.0999999999999996</v>
      </c>
      <c r="E24" s="112">
        <f>[1]разделение!L82</f>
        <v>5845.1083776400037</v>
      </c>
      <c r="F24" s="113">
        <f t="shared" si="0"/>
        <v>114509.9681890197</v>
      </c>
      <c r="G24" s="120" t="s">
        <v>288</v>
      </c>
    </row>
    <row r="25" spans="1:7" ht="21" customHeight="1">
      <c r="A25" s="97" t="s">
        <v>24</v>
      </c>
      <c r="B25" s="98" t="s">
        <v>25</v>
      </c>
      <c r="C25" s="99" t="s">
        <v>279</v>
      </c>
      <c r="D25" s="112">
        <v>19.96</v>
      </c>
      <c r="E25" s="112">
        <f>[1]разделение!L88</f>
        <v>19.087726738232224</v>
      </c>
      <c r="F25" s="113">
        <f t="shared" si="0"/>
        <v>-4.3701065218826614</v>
      </c>
      <c r="G25" s="116" t="s">
        <v>289</v>
      </c>
    </row>
    <row r="26" spans="1:7" ht="51.75" customHeight="1">
      <c r="A26" s="97" t="s">
        <v>26</v>
      </c>
      <c r="B26" s="98" t="s">
        <v>27</v>
      </c>
      <c r="C26" s="99" t="s">
        <v>279</v>
      </c>
      <c r="D26" s="112">
        <v>183</v>
      </c>
      <c r="E26" s="112"/>
      <c r="F26" s="113">
        <f t="shared" si="0"/>
        <v>-100</v>
      </c>
      <c r="G26" s="116" t="s">
        <v>228</v>
      </c>
    </row>
    <row r="27" spans="1:7" ht="33.75" customHeight="1">
      <c r="A27" s="97" t="s">
        <v>28</v>
      </c>
      <c r="B27" s="98" t="s">
        <v>29</v>
      </c>
      <c r="C27" s="99" t="s">
        <v>279</v>
      </c>
      <c r="D27" s="112">
        <v>5832</v>
      </c>
      <c r="E27" s="112">
        <f>[1]разделение!L90</f>
        <v>6196.8403747830325</v>
      </c>
      <c r="F27" s="113">
        <f t="shared" si="0"/>
        <v>6.2558363302989193</v>
      </c>
      <c r="G27" s="116" t="s">
        <v>290</v>
      </c>
    </row>
    <row r="28" spans="1:7" ht="49.5" customHeight="1">
      <c r="A28" s="97" t="s">
        <v>30</v>
      </c>
      <c r="B28" s="98" t="s">
        <v>31</v>
      </c>
      <c r="C28" s="99" t="s">
        <v>279</v>
      </c>
      <c r="D28" s="112">
        <v>11</v>
      </c>
      <c r="E28" s="112">
        <f>[1]разделение!L91</f>
        <v>8.6593150874751732</v>
      </c>
      <c r="F28" s="113">
        <f t="shared" si="0"/>
        <v>-21.278953750225696</v>
      </c>
      <c r="G28" s="116" t="s">
        <v>228</v>
      </c>
    </row>
    <row r="29" spans="1:7" ht="18.75" customHeight="1">
      <c r="A29" s="97" t="s">
        <v>32</v>
      </c>
      <c r="B29" s="98" t="s">
        <v>33</v>
      </c>
      <c r="C29" s="99" t="s">
        <v>279</v>
      </c>
      <c r="D29" s="112">
        <v>389</v>
      </c>
      <c r="E29" s="112">
        <f>[1]разделение!L92</f>
        <v>691.35333550163625</v>
      </c>
      <c r="F29" s="113">
        <f t="shared" si="0"/>
        <v>77.725793188081298</v>
      </c>
      <c r="G29" s="116" t="s">
        <v>208</v>
      </c>
    </row>
    <row r="30" spans="1:7" ht="24" customHeight="1">
      <c r="A30" s="97" t="s">
        <v>34</v>
      </c>
      <c r="B30" s="98" t="s">
        <v>35</v>
      </c>
      <c r="C30" s="99" t="s">
        <v>279</v>
      </c>
      <c r="D30" s="112">
        <v>204</v>
      </c>
      <c r="E30" s="112">
        <f>[1]разделение!L95</f>
        <v>105.45769356368682</v>
      </c>
      <c r="F30" s="113">
        <f t="shared" si="0"/>
        <v>-48.305052174663324</v>
      </c>
      <c r="G30" s="193" t="s">
        <v>228</v>
      </c>
    </row>
    <row r="31" spans="1:7" ht="24" customHeight="1">
      <c r="A31" s="97" t="s">
        <v>36</v>
      </c>
      <c r="B31" s="98" t="s">
        <v>222</v>
      </c>
      <c r="C31" s="99" t="s">
        <v>279</v>
      </c>
      <c r="D31" s="112">
        <v>957</v>
      </c>
      <c r="E31" s="112">
        <f>[1]разделение!L98</f>
        <v>933.45472385000005</v>
      </c>
      <c r="F31" s="113">
        <f t="shared" si="0"/>
        <v>-2.460321436781598</v>
      </c>
      <c r="G31" s="198"/>
    </row>
    <row r="32" spans="1:7" ht="19.5" customHeight="1">
      <c r="A32" s="97" t="s">
        <v>37</v>
      </c>
      <c r="B32" s="98" t="s">
        <v>89</v>
      </c>
      <c r="C32" s="99" t="s">
        <v>279</v>
      </c>
      <c r="D32" s="112">
        <v>3097</v>
      </c>
      <c r="E32" s="112">
        <f>[1]разделение!L99</f>
        <v>4959.3325515433689</v>
      </c>
      <c r="F32" s="113">
        <f t="shared" si="0"/>
        <v>60.133437247122004</v>
      </c>
      <c r="G32" s="116" t="s">
        <v>208</v>
      </c>
    </row>
    <row r="33" spans="1:7" ht="19.5" customHeight="1">
      <c r="A33" s="97" t="s">
        <v>39</v>
      </c>
      <c r="B33" s="98" t="s">
        <v>38</v>
      </c>
      <c r="C33" s="99" t="s">
        <v>279</v>
      </c>
      <c r="D33" s="112">
        <v>794</v>
      </c>
      <c r="E33" s="112">
        <f>[1]разделение!L100</f>
        <v>1576.7744200960619</v>
      </c>
      <c r="F33" s="113">
        <f t="shared" si="0"/>
        <v>98.586199004541811</v>
      </c>
      <c r="G33" s="116" t="s">
        <v>88</v>
      </c>
    </row>
    <row r="34" spans="1:7" ht="31.5" customHeight="1">
      <c r="A34" s="97" t="s">
        <v>90</v>
      </c>
      <c r="B34" s="98" t="s">
        <v>118</v>
      </c>
      <c r="C34" s="99" t="s">
        <v>279</v>
      </c>
      <c r="D34" s="112">
        <v>716.23</v>
      </c>
      <c r="E34" s="112">
        <f>[1]разделение!L108</f>
        <v>858.78043719963341</v>
      </c>
      <c r="F34" s="113">
        <f t="shared" si="0"/>
        <v>19.902885553472132</v>
      </c>
      <c r="G34" s="116" t="s">
        <v>208</v>
      </c>
    </row>
    <row r="35" spans="1:7" ht="49.5" customHeight="1">
      <c r="A35" s="97" t="s">
        <v>91</v>
      </c>
      <c r="B35" s="98" t="s">
        <v>119</v>
      </c>
      <c r="C35" s="99" t="s">
        <v>279</v>
      </c>
      <c r="D35" s="112">
        <v>16.63</v>
      </c>
      <c r="E35" s="112"/>
      <c r="F35" s="113">
        <f t="shared" si="0"/>
        <v>-100</v>
      </c>
      <c r="G35" s="116" t="s">
        <v>228</v>
      </c>
    </row>
    <row r="36" spans="1:7" ht="18.75" customHeight="1">
      <c r="A36" s="97" t="s">
        <v>205</v>
      </c>
      <c r="B36" s="98" t="s">
        <v>207</v>
      </c>
      <c r="C36" s="99" t="s">
        <v>279</v>
      </c>
      <c r="D36" s="112"/>
      <c r="E36" s="112">
        <f>[1]разделение!L109</f>
        <v>326.36994191463771</v>
      </c>
      <c r="F36" s="113"/>
      <c r="G36" s="199" t="s">
        <v>291</v>
      </c>
    </row>
    <row r="37" spans="1:7" ht="18.75" customHeight="1">
      <c r="A37" s="97" t="s">
        <v>218</v>
      </c>
      <c r="B37" s="98" t="s">
        <v>223</v>
      </c>
      <c r="C37" s="99" t="s">
        <v>279</v>
      </c>
      <c r="D37" s="112"/>
      <c r="E37" s="112">
        <f>[1]разделение!L122</f>
        <v>110.86709794315345</v>
      </c>
      <c r="F37" s="113"/>
      <c r="G37" s="199"/>
    </row>
    <row r="38" spans="1:7" ht="18.75" customHeight="1">
      <c r="A38" s="97" t="s">
        <v>92</v>
      </c>
      <c r="B38" s="98" t="s">
        <v>292</v>
      </c>
      <c r="C38" s="99" t="s">
        <v>279</v>
      </c>
      <c r="D38" s="112"/>
      <c r="E38" s="112">
        <f>[1]разделение!L119</f>
        <v>26.008385339740911</v>
      </c>
      <c r="F38" s="113"/>
      <c r="G38" s="199"/>
    </row>
    <row r="39" spans="1:7" ht="46.5" customHeight="1" outlineLevel="1">
      <c r="A39" s="97" t="s">
        <v>229</v>
      </c>
      <c r="B39" s="98" t="s">
        <v>293</v>
      </c>
      <c r="C39" s="99" t="s">
        <v>279</v>
      </c>
      <c r="D39" s="112"/>
      <c r="E39" s="112">
        <f>[1]разделение!L89+[1]разделение!L112+[1]разделение!L121</f>
        <v>847.82871923618143</v>
      </c>
      <c r="F39" s="113"/>
      <c r="G39" s="199"/>
    </row>
    <row r="40" spans="1:7" ht="16.5" customHeight="1">
      <c r="A40" s="97" t="s">
        <v>120</v>
      </c>
      <c r="B40" s="98" t="s">
        <v>40</v>
      </c>
      <c r="C40" s="99" t="s">
        <v>279</v>
      </c>
      <c r="D40" s="112"/>
      <c r="E40" s="112">
        <f>E41+E42</f>
        <v>1766.489287835491</v>
      </c>
      <c r="F40" s="113"/>
      <c r="G40" s="199"/>
    </row>
    <row r="41" spans="1:7" ht="30">
      <c r="A41" s="97" t="s">
        <v>121</v>
      </c>
      <c r="B41" s="98" t="s">
        <v>41</v>
      </c>
      <c r="C41" s="99" t="s">
        <v>279</v>
      </c>
      <c r="D41" s="112"/>
      <c r="E41" s="112">
        <f>[1]разделение!L51</f>
        <v>1760.8671744631786</v>
      </c>
      <c r="F41" s="113"/>
      <c r="G41" s="199"/>
    </row>
    <row r="42" spans="1:7" ht="30">
      <c r="A42" s="97" t="s">
        <v>122</v>
      </c>
      <c r="B42" s="98" t="s">
        <v>42</v>
      </c>
      <c r="C42" s="99" t="s">
        <v>279</v>
      </c>
      <c r="D42" s="112"/>
      <c r="E42" s="112">
        <f>[1]разделение!L52</f>
        <v>5.6221133723124153</v>
      </c>
      <c r="F42" s="113"/>
      <c r="G42" s="199"/>
    </row>
    <row r="43" spans="1:7" ht="19.5" customHeight="1">
      <c r="A43" s="94" t="s">
        <v>43</v>
      </c>
      <c r="B43" s="101" t="s">
        <v>44</v>
      </c>
      <c r="C43" s="96" t="s">
        <v>279</v>
      </c>
      <c r="D43" s="109">
        <v>31544</v>
      </c>
      <c r="E43" s="109">
        <f>E44</f>
        <v>33373.346202177519</v>
      </c>
      <c r="F43" s="110">
        <f t="shared" ref="F43:F64" si="1">E43/D43*100-100</f>
        <v>5.799347584889432</v>
      </c>
      <c r="G43" s="119"/>
    </row>
    <row r="44" spans="1:7" ht="28.5" customHeight="1">
      <c r="A44" s="97" t="s">
        <v>123</v>
      </c>
      <c r="B44" s="98" t="s">
        <v>45</v>
      </c>
      <c r="C44" s="99" t="s">
        <v>279</v>
      </c>
      <c r="D44" s="112">
        <v>31544</v>
      </c>
      <c r="E44" s="112">
        <f>E45+E46+E47+E50+E53</f>
        <v>33373.346202177519</v>
      </c>
      <c r="F44" s="113">
        <f t="shared" si="1"/>
        <v>5.799347584889432</v>
      </c>
      <c r="G44" s="119"/>
    </row>
    <row r="45" spans="1:7" ht="30">
      <c r="A45" s="97" t="s">
        <v>124</v>
      </c>
      <c r="B45" s="98" t="s">
        <v>46</v>
      </c>
      <c r="C45" s="99" t="s">
        <v>279</v>
      </c>
      <c r="D45" s="112">
        <v>25860</v>
      </c>
      <c r="E45" s="112">
        <f>[1]разделение!L134</f>
        <v>25152.998354405838</v>
      </c>
      <c r="F45" s="113">
        <f t="shared" si="1"/>
        <v>-2.7339584129704662</v>
      </c>
      <c r="G45" s="193" t="s">
        <v>294</v>
      </c>
    </row>
    <row r="46" spans="1:7" ht="31.5" customHeight="1">
      <c r="A46" s="97" t="s">
        <v>125</v>
      </c>
      <c r="B46" s="98" t="s">
        <v>11</v>
      </c>
      <c r="C46" s="99" t="s">
        <v>279</v>
      </c>
      <c r="D46" s="112">
        <v>2162</v>
      </c>
      <c r="E46" s="112">
        <f>[1]разделение!L135+[1]разделение!L136+[1]разделение!L138</f>
        <v>2112.0903321768665</v>
      </c>
      <c r="F46" s="113">
        <f t="shared" si="1"/>
        <v>-2.3084952739654767</v>
      </c>
      <c r="G46" s="198"/>
    </row>
    <row r="47" spans="1:7" ht="17.25" customHeight="1">
      <c r="A47" s="97" t="s">
        <v>126</v>
      </c>
      <c r="B47" s="98" t="s">
        <v>47</v>
      </c>
      <c r="C47" s="99" t="s">
        <v>279</v>
      </c>
      <c r="D47" s="112">
        <v>1518</v>
      </c>
      <c r="E47" s="112">
        <f>E48+E49</f>
        <v>2728.2827036883509</v>
      </c>
      <c r="F47" s="113">
        <f t="shared" si="1"/>
        <v>79.728768358916398</v>
      </c>
      <c r="G47" s="116"/>
    </row>
    <row r="48" spans="1:7" ht="45.75" customHeight="1">
      <c r="A48" s="97"/>
      <c r="B48" s="102" t="s">
        <v>48</v>
      </c>
      <c r="C48" s="99" t="s">
        <v>279</v>
      </c>
      <c r="D48" s="112">
        <v>1496</v>
      </c>
      <c r="E48" s="112">
        <f>[1]разделение!L141</f>
        <v>2668.5947538965188</v>
      </c>
      <c r="F48" s="113">
        <f t="shared" si="1"/>
        <v>78.382002265810058</v>
      </c>
      <c r="G48" s="116" t="s">
        <v>93</v>
      </c>
    </row>
    <row r="49" spans="1:7" ht="18.75" customHeight="1">
      <c r="A49" s="97"/>
      <c r="B49" s="102" t="s">
        <v>49</v>
      </c>
      <c r="C49" s="99" t="s">
        <v>279</v>
      </c>
      <c r="D49" s="112">
        <v>22</v>
      </c>
      <c r="E49" s="112">
        <f>[1]разделение!L143</f>
        <v>59.687949791832224</v>
      </c>
      <c r="F49" s="113">
        <f t="shared" si="1"/>
        <v>171.3088626901465</v>
      </c>
      <c r="G49" s="116" t="s">
        <v>217</v>
      </c>
    </row>
    <row r="50" spans="1:7" ht="18.75" customHeight="1">
      <c r="A50" s="97" t="s">
        <v>127</v>
      </c>
      <c r="B50" s="98" t="s">
        <v>50</v>
      </c>
      <c r="C50" s="99" t="s">
        <v>279</v>
      </c>
      <c r="D50" s="112">
        <v>368</v>
      </c>
      <c r="E50" s="112">
        <f>E51+E52</f>
        <v>676.96399427757797</v>
      </c>
      <c r="F50" s="113">
        <f t="shared" si="1"/>
        <v>83.957607140646189</v>
      </c>
      <c r="G50" s="193" t="s">
        <v>295</v>
      </c>
    </row>
    <row r="51" spans="1:7" ht="18.75" customHeight="1">
      <c r="A51" s="97"/>
      <c r="B51" s="102" t="s">
        <v>51</v>
      </c>
      <c r="C51" s="99" t="s">
        <v>279</v>
      </c>
      <c r="D51" s="112">
        <v>356</v>
      </c>
      <c r="E51" s="112">
        <f>[1]разделение!L145</f>
        <v>662.06829714776836</v>
      </c>
      <c r="F51" s="113">
        <f t="shared" si="1"/>
        <v>85.974240771845047</v>
      </c>
      <c r="G51" s="194"/>
    </row>
    <row r="52" spans="1:7" ht="18.75" customHeight="1">
      <c r="A52" s="97"/>
      <c r="B52" s="102" t="s">
        <v>52</v>
      </c>
      <c r="C52" s="99" t="s">
        <v>279</v>
      </c>
      <c r="D52" s="112">
        <v>12</v>
      </c>
      <c r="E52" s="112">
        <f>[1]разделение!L146</f>
        <v>14.89569712980957</v>
      </c>
      <c r="F52" s="113">
        <f t="shared" si="1"/>
        <v>24.130809415079739</v>
      </c>
      <c r="G52" s="198"/>
    </row>
    <row r="53" spans="1:7" ht="18.75" customHeight="1">
      <c r="A53" s="97" t="s">
        <v>128</v>
      </c>
      <c r="B53" s="98" t="s">
        <v>53</v>
      </c>
      <c r="C53" s="99" t="s">
        <v>279</v>
      </c>
      <c r="D53" s="112">
        <v>1636</v>
      </c>
      <c r="E53" s="112">
        <f>SUM(E54:E68)</f>
        <v>2703.0108176288813</v>
      </c>
      <c r="F53" s="113">
        <f t="shared" si="1"/>
        <v>65.220710124014772</v>
      </c>
      <c r="G53" s="114"/>
    </row>
    <row r="54" spans="1:7" ht="18.75" customHeight="1">
      <c r="A54" s="97" t="s">
        <v>99</v>
      </c>
      <c r="B54" s="98" t="s">
        <v>54</v>
      </c>
      <c r="C54" s="99" t="s">
        <v>279</v>
      </c>
      <c r="D54" s="112">
        <v>55</v>
      </c>
      <c r="E54" s="112">
        <f>[1]разделение!L148</f>
        <v>182.40184677219423</v>
      </c>
      <c r="F54" s="113">
        <f t="shared" si="1"/>
        <v>231.63972140398948</v>
      </c>
      <c r="G54" s="116" t="s">
        <v>296</v>
      </c>
    </row>
    <row r="55" spans="1:7" ht="18.75" customHeight="1">
      <c r="A55" s="97" t="s">
        <v>100</v>
      </c>
      <c r="B55" s="98" t="s">
        <v>55</v>
      </c>
      <c r="C55" s="99" t="s">
        <v>279</v>
      </c>
      <c r="D55" s="112">
        <v>82</v>
      </c>
      <c r="E55" s="112">
        <f>[1]разделение!L152</f>
        <v>98.94557036561406</v>
      </c>
      <c r="F55" s="113">
        <f t="shared" si="1"/>
        <v>20.665329714163477</v>
      </c>
      <c r="G55" s="116" t="s">
        <v>297</v>
      </c>
    </row>
    <row r="56" spans="1:7" ht="52.5" customHeight="1">
      <c r="A56" s="97" t="s">
        <v>101</v>
      </c>
      <c r="B56" s="98" t="s">
        <v>56</v>
      </c>
      <c r="C56" s="99" t="s">
        <v>279</v>
      </c>
      <c r="D56" s="112">
        <v>185.16</v>
      </c>
      <c r="E56" s="112">
        <f>[1]разделение!L153</f>
        <v>144.61076271690368</v>
      </c>
      <c r="F56" s="113">
        <f t="shared" si="1"/>
        <v>-21.899566473912472</v>
      </c>
      <c r="G56" s="116" t="s">
        <v>228</v>
      </c>
    </row>
    <row r="57" spans="1:7" ht="18" customHeight="1">
      <c r="A57" s="97" t="s">
        <v>102</v>
      </c>
      <c r="B57" s="98" t="s">
        <v>57</v>
      </c>
      <c r="C57" s="99" t="s">
        <v>279</v>
      </c>
      <c r="D57" s="112">
        <v>49</v>
      </c>
      <c r="E57" s="112">
        <f>[1]разделение!L165</f>
        <v>114.28728907640135</v>
      </c>
      <c r="F57" s="113">
        <f t="shared" si="1"/>
        <v>133.23936546204357</v>
      </c>
      <c r="G57" s="199" t="s">
        <v>88</v>
      </c>
    </row>
    <row r="58" spans="1:7" ht="18" customHeight="1">
      <c r="A58" s="97" t="s">
        <v>298</v>
      </c>
      <c r="B58" s="98" t="s">
        <v>58</v>
      </c>
      <c r="C58" s="99" t="s">
        <v>279</v>
      </c>
      <c r="D58" s="112">
        <v>131</v>
      </c>
      <c r="E58" s="112">
        <f>[1]разделение!L157</f>
        <v>327.16050075839803</v>
      </c>
      <c r="F58" s="113">
        <f t="shared" si="1"/>
        <v>149.74084027358629</v>
      </c>
      <c r="G58" s="199"/>
    </row>
    <row r="59" spans="1:7" ht="18" customHeight="1">
      <c r="A59" s="97" t="s">
        <v>299</v>
      </c>
      <c r="B59" s="98" t="s">
        <v>60</v>
      </c>
      <c r="C59" s="99" t="s">
        <v>279</v>
      </c>
      <c r="D59" s="112">
        <v>12</v>
      </c>
      <c r="E59" s="112">
        <f>[1]разделение!L166</f>
        <v>25.249344798019205</v>
      </c>
      <c r="F59" s="113">
        <f t="shared" si="1"/>
        <v>110.41120665016004</v>
      </c>
      <c r="G59" s="199"/>
    </row>
    <row r="60" spans="1:7" ht="18" customHeight="1">
      <c r="A60" s="97" t="s">
        <v>103</v>
      </c>
      <c r="B60" s="98" t="s">
        <v>109</v>
      </c>
      <c r="C60" s="99" t="s">
        <v>279</v>
      </c>
      <c r="D60" s="112">
        <v>231</v>
      </c>
      <c r="E60" s="112">
        <f>[1]разделение!L156</f>
        <v>617.93402797112674</v>
      </c>
      <c r="F60" s="113">
        <f t="shared" si="1"/>
        <v>167.50390821260896</v>
      </c>
      <c r="G60" s="116" t="s">
        <v>208</v>
      </c>
    </row>
    <row r="61" spans="1:7" ht="30" customHeight="1">
      <c r="A61" s="97" t="s">
        <v>300</v>
      </c>
      <c r="B61" s="98" t="s">
        <v>94</v>
      </c>
      <c r="C61" s="99" t="s">
        <v>279</v>
      </c>
      <c r="D61" s="112">
        <v>42</v>
      </c>
      <c r="E61" s="112">
        <f>[1]разделение!L154</f>
        <v>95.229557801913316</v>
      </c>
      <c r="F61" s="113">
        <f t="shared" si="1"/>
        <v>126.73704238550792</v>
      </c>
      <c r="G61" s="98" t="s">
        <v>301</v>
      </c>
    </row>
    <row r="62" spans="1:7" ht="25.5" customHeight="1">
      <c r="A62" s="97" t="s">
        <v>104</v>
      </c>
      <c r="B62" s="98" t="s">
        <v>96</v>
      </c>
      <c r="C62" s="99" t="s">
        <v>279</v>
      </c>
      <c r="D62" s="112">
        <v>55</v>
      </c>
      <c r="E62" s="112">
        <f>[1]разделение!L159</f>
        <v>95.701709057003939</v>
      </c>
      <c r="F62" s="113">
        <f t="shared" si="1"/>
        <v>74.003107376370792</v>
      </c>
      <c r="G62" s="114" t="s">
        <v>88</v>
      </c>
    </row>
    <row r="63" spans="1:7" ht="56.25" customHeight="1">
      <c r="A63" s="97" t="s">
        <v>105</v>
      </c>
      <c r="B63" s="98" t="s">
        <v>21</v>
      </c>
      <c r="C63" s="99" t="s">
        <v>279</v>
      </c>
      <c r="D63" s="112">
        <v>776</v>
      </c>
      <c r="E63" s="112">
        <f>[1]разделение!L137</f>
        <v>648.27776935214831</v>
      </c>
      <c r="F63" s="113">
        <f t="shared" si="1"/>
        <v>-16.459050341217988</v>
      </c>
      <c r="G63" s="116" t="s">
        <v>302</v>
      </c>
    </row>
    <row r="64" spans="1:7" ht="33.75" customHeight="1">
      <c r="A64" s="97" t="s">
        <v>224</v>
      </c>
      <c r="B64" s="98" t="s">
        <v>110</v>
      </c>
      <c r="C64" s="99" t="s">
        <v>279</v>
      </c>
      <c r="D64" s="112">
        <v>18</v>
      </c>
      <c r="E64" s="112">
        <f>[1]разделение!L158</f>
        <v>61.398378191927208</v>
      </c>
      <c r="F64" s="113">
        <f t="shared" si="1"/>
        <v>241.10210106626226</v>
      </c>
      <c r="G64" s="114" t="s">
        <v>208</v>
      </c>
    </row>
    <row r="65" spans="1:7" ht="30" customHeight="1" outlineLevel="1">
      <c r="A65" s="97" t="s">
        <v>206</v>
      </c>
      <c r="B65" s="98" t="s">
        <v>230</v>
      </c>
      <c r="C65" s="99" t="s">
        <v>279</v>
      </c>
      <c r="D65" s="112"/>
      <c r="E65" s="112">
        <f>[1]разделение!L169</f>
        <v>185.19744011683744</v>
      </c>
      <c r="F65" s="113"/>
      <c r="G65" s="195" t="s">
        <v>291</v>
      </c>
    </row>
    <row r="66" spans="1:7" ht="19.5" customHeight="1">
      <c r="A66" s="97" t="s">
        <v>106</v>
      </c>
      <c r="B66" s="98" t="s">
        <v>59</v>
      </c>
      <c r="C66" s="99" t="s">
        <v>279</v>
      </c>
      <c r="D66" s="112"/>
      <c r="E66" s="112">
        <f>[1]разделение!L167</f>
        <v>42.161493265414279</v>
      </c>
      <c r="F66" s="113"/>
      <c r="G66" s="196"/>
    </row>
    <row r="67" spans="1:7" ht="18.75" customHeight="1">
      <c r="A67" s="97" t="s">
        <v>107</v>
      </c>
      <c r="B67" s="98" t="s">
        <v>95</v>
      </c>
      <c r="C67" s="99" t="s">
        <v>279</v>
      </c>
      <c r="D67" s="112"/>
      <c r="E67" s="112">
        <f>[1]разделение!L161</f>
        <v>64.45512738497996</v>
      </c>
      <c r="F67" s="113"/>
      <c r="G67" s="196"/>
    </row>
    <row r="68" spans="1:7" ht="18.75" hidden="1" customHeight="1">
      <c r="A68" s="97" t="s">
        <v>108</v>
      </c>
      <c r="B68" s="98" t="s">
        <v>303</v>
      </c>
      <c r="C68" s="99" t="s">
        <v>279</v>
      </c>
      <c r="D68" s="112"/>
      <c r="E68" s="112">
        <f>[1]разделение!L168</f>
        <v>0</v>
      </c>
      <c r="F68" s="113"/>
      <c r="G68" s="197"/>
    </row>
    <row r="69" spans="1:7" ht="18.75" customHeight="1">
      <c r="A69" s="121"/>
      <c r="B69" s="122"/>
      <c r="C69" s="123"/>
      <c r="D69" s="124"/>
      <c r="E69" s="125"/>
      <c r="F69" s="113"/>
      <c r="G69" s="111"/>
    </row>
    <row r="70" spans="1:7" ht="28.5">
      <c r="A70" s="94" t="s">
        <v>61</v>
      </c>
      <c r="B70" s="126" t="s">
        <v>62</v>
      </c>
      <c r="C70" s="96" t="s">
        <v>279</v>
      </c>
      <c r="D70" s="109">
        <v>534133</v>
      </c>
      <c r="E70" s="109">
        <f>E9+E43</f>
        <v>636274.4282611669</v>
      </c>
      <c r="F70" s="110">
        <f>E70/D70*100-100</f>
        <v>19.122845482523431</v>
      </c>
      <c r="G70" s="127"/>
    </row>
    <row r="71" spans="1:7" ht="19.5" customHeight="1">
      <c r="A71" s="128" t="s">
        <v>63</v>
      </c>
      <c r="B71" s="129" t="s">
        <v>225</v>
      </c>
      <c r="C71" s="130" t="s">
        <v>279</v>
      </c>
      <c r="D71" s="109">
        <v>72716</v>
      </c>
      <c r="E71" s="109">
        <f>E72-E70</f>
        <v>-265159.72347116692</v>
      </c>
      <c r="F71" s="110">
        <f>E71/D71*100-100</f>
        <v>-464.65114069966296</v>
      </c>
      <c r="G71" s="111"/>
    </row>
    <row r="72" spans="1:7" ht="21" customHeight="1">
      <c r="A72" s="128" t="s">
        <v>65</v>
      </c>
      <c r="B72" s="129" t="s">
        <v>64</v>
      </c>
      <c r="C72" s="130" t="s">
        <v>279</v>
      </c>
      <c r="D72" s="109">
        <v>606849</v>
      </c>
      <c r="E72" s="109">
        <v>371114.70478999999</v>
      </c>
      <c r="F72" s="110">
        <f>E72/D72*100-100</f>
        <v>-38.845626376578032</v>
      </c>
      <c r="G72" s="111"/>
    </row>
    <row r="73" spans="1:7" ht="44.25" customHeight="1">
      <c r="A73" s="128" t="s">
        <v>66</v>
      </c>
      <c r="B73" s="129" t="s">
        <v>231</v>
      </c>
      <c r="C73" s="131" t="s">
        <v>304</v>
      </c>
      <c r="D73" s="132">
        <v>81637.240000000005</v>
      </c>
      <c r="E73" s="132">
        <f>[1]разделение!L8</f>
        <v>75818.2</v>
      </c>
      <c r="F73" s="110">
        <f>E73/D73*100-100</f>
        <v>-7.1279234819795647</v>
      </c>
      <c r="G73" s="114" t="s">
        <v>305</v>
      </c>
    </row>
    <row r="74" spans="1:7" ht="75" customHeight="1">
      <c r="A74" s="103"/>
      <c r="B74" s="129" t="s">
        <v>232</v>
      </c>
      <c r="C74" s="131" t="s">
        <v>306</v>
      </c>
      <c r="D74" s="132">
        <v>7433.48</v>
      </c>
      <c r="E74" s="132">
        <f>E72/E73*1000</f>
        <v>4894.7970908040543</v>
      </c>
      <c r="F74" s="110">
        <f>E74/D74*100-100</f>
        <v>-34.152011025736869</v>
      </c>
      <c r="G74" s="133" t="s">
        <v>307</v>
      </c>
    </row>
    <row r="75" spans="1:7" outlineLevel="1">
      <c r="A75" s="103"/>
      <c r="B75" s="126" t="s">
        <v>308</v>
      </c>
      <c r="C75" s="104"/>
      <c r="D75" s="104"/>
      <c r="E75" s="104"/>
      <c r="F75" s="110"/>
      <c r="G75" s="133"/>
    </row>
    <row r="76" spans="1:7" ht="30" outlineLevel="1">
      <c r="A76" s="103"/>
      <c r="B76" s="105" t="s">
        <v>309</v>
      </c>
      <c r="C76" s="82" t="s">
        <v>310</v>
      </c>
      <c r="D76" s="134">
        <v>39</v>
      </c>
      <c r="E76" s="134">
        <f>E78+E79</f>
        <v>31</v>
      </c>
      <c r="F76" s="110"/>
      <c r="G76" s="133"/>
    </row>
    <row r="77" spans="1:7" outlineLevel="1">
      <c r="A77" s="103"/>
      <c r="B77" s="105" t="s">
        <v>130</v>
      </c>
      <c r="C77" s="82"/>
      <c r="D77" s="134"/>
      <c r="E77" s="134"/>
      <c r="F77" s="110"/>
      <c r="G77" s="133"/>
    </row>
    <row r="78" spans="1:7" outlineLevel="1">
      <c r="A78" s="103"/>
      <c r="B78" s="106" t="s">
        <v>311</v>
      </c>
      <c r="C78" s="82" t="s">
        <v>310</v>
      </c>
      <c r="D78" s="134">
        <v>34</v>
      </c>
      <c r="E78" s="134">
        <v>26</v>
      </c>
      <c r="F78" s="110"/>
      <c r="G78" s="133"/>
    </row>
    <row r="79" spans="1:7" outlineLevel="1">
      <c r="A79" s="103"/>
      <c r="B79" s="106" t="s">
        <v>312</v>
      </c>
      <c r="C79" s="82" t="s">
        <v>310</v>
      </c>
      <c r="D79" s="134">
        <v>5</v>
      </c>
      <c r="E79" s="134">
        <v>5</v>
      </c>
      <c r="F79" s="110"/>
      <c r="G79" s="133"/>
    </row>
    <row r="80" spans="1:7" ht="32.25" customHeight="1" outlineLevel="1">
      <c r="A80" s="104"/>
      <c r="B80" s="105" t="s">
        <v>313</v>
      </c>
      <c r="C80" s="82" t="s">
        <v>314</v>
      </c>
      <c r="D80" s="134">
        <f>(D15+D45)*1000/12/D76</f>
        <v>279811.96581196581</v>
      </c>
      <c r="E80" s="134">
        <f>(E15+E45)*1000/12/E76</f>
        <v>351680.75367388607</v>
      </c>
      <c r="F80" s="104"/>
      <c r="G80" s="111"/>
    </row>
    <row r="81" spans="1:7" ht="16.5" customHeight="1" outlineLevel="1">
      <c r="A81" s="104"/>
      <c r="B81" s="105" t="s">
        <v>130</v>
      </c>
      <c r="C81" s="82"/>
      <c r="D81" s="135"/>
      <c r="E81" s="111"/>
      <c r="F81" s="104"/>
      <c r="G81" s="111"/>
    </row>
    <row r="82" spans="1:7" ht="15.75" customHeight="1" outlineLevel="1">
      <c r="A82" s="136"/>
      <c r="B82" s="106" t="s">
        <v>311</v>
      </c>
      <c r="C82" s="82" t="s">
        <v>314</v>
      </c>
      <c r="D82" s="134">
        <f>D15/D78/12*1000</f>
        <v>257578.43137254901</v>
      </c>
      <c r="E82" s="134">
        <f>E15/E78/12*1000</f>
        <v>338693.08337269159</v>
      </c>
      <c r="F82" s="137"/>
      <c r="G82" s="111"/>
    </row>
    <row r="83" spans="1:7" ht="30" outlineLevel="1">
      <c r="A83" s="138"/>
      <c r="B83" s="106" t="s">
        <v>315</v>
      </c>
      <c r="C83" s="82" t="s">
        <v>314</v>
      </c>
      <c r="D83" s="134">
        <f>D45/D79/12*1000</f>
        <v>431000</v>
      </c>
      <c r="E83" s="134">
        <f>E45/E79/12*1000</f>
        <v>419216.63924009725</v>
      </c>
      <c r="F83" s="137"/>
      <c r="G83" s="111"/>
    </row>
    <row r="84" spans="1:7">
      <c r="A84" s="139"/>
      <c r="B84" s="139"/>
      <c r="C84" s="75"/>
      <c r="D84" s="75"/>
      <c r="E84" s="75"/>
      <c r="F84" s="140"/>
    </row>
  </sheetData>
  <mergeCells count="18">
    <mergeCell ref="E6:E7"/>
    <mergeCell ref="F6:F7"/>
    <mergeCell ref="G6:G7"/>
    <mergeCell ref="G14:G16"/>
    <mergeCell ref="G65:G68"/>
    <mergeCell ref="G30:G31"/>
    <mergeCell ref="G36:G42"/>
    <mergeCell ref="G45:G46"/>
    <mergeCell ref="G50:G52"/>
    <mergeCell ref="G57:G59"/>
    <mergeCell ref="A1:G1"/>
    <mergeCell ref="A2:G2"/>
    <mergeCell ref="A3:G3"/>
    <mergeCell ref="A4:G4"/>
    <mergeCell ref="A6:A7"/>
    <mergeCell ref="B6:B7"/>
    <mergeCell ref="C6:C7"/>
    <mergeCell ref="D6:D7"/>
  </mergeCells>
  <pageMargins left="0.31496062992125984" right="0.19685039370078741" top="0.74803149606299213" bottom="0" header="0.31496062992125984" footer="0.31496062992125984"/>
  <pageSetup paperSize="9" scale="76" fitToWidth="3" fitToHeight="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13"/>
  <sheetViews>
    <sheetView zoomScale="82" zoomScaleNormal="82" workbookViewId="0">
      <selection activeCell="A2" sqref="A2:Z13"/>
    </sheetView>
  </sheetViews>
  <sheetFormatPr defaultRowHeight="15"/>
  <cols>
    <col min="1" max="1" width="5.28515625" customWidth="1"/>
    <col min="2" max="2" width="17.85546875" customWidth="1"/>
    <col min="3" max="3" width="18.28515625" customWidth="1"/>
    <col min="4" max="4" width="7.28515625" customWidth="1"/>
    <col min="6" max="6" width="7.7109375" customWidth="1"/>
    <col min="7" max="7" width="11.5703125" customWidth="1"/>
    <col min="11" max="11" width="8" customWidth="1"/>
    <col min="12" max="12" width="12.85546875" customWidth="1"/>
    <col min="13" max="13" width="16.85546875" customWidth="1"/>
    <col min="14" max="14" width="10.28515625" customWidth="1"/>
    <col min="18" max="18" width="17.7109375" customWidth="1"/>
    <col min="25" max="26" width="15.5703125" customWidth="1"/>
  </cols>
  <sheetData>
    <row r="1" spans="1:26" ht="18" customHeight="1"/>
    <row r="2" spans="1:26" ht="18" customHeight="1">
      <c r="A2" s="203" t="s">
        <v>264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26" ht="18" customHeight="1">
      <c r="A3" s="204" t="s">
        <v>265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26" ht="18" customHeight="1">
      <c r="A4" s="205" t="s">
        <v>266</v>
      </c>
      <c r="B4" s="205"/>
      <c r="C4" s="205"/>
      <c r="D4" s="205"/>
      <c r="E4" s="205"/>
      <c r="F4" s="205"/>
      <c r="G4" s="205"/>
      <c r="H4" s="205"/>
      <c r="I4" s="205"/>
      <c r="J4" s="205"/>
    </row>
    <row r="5" spans="1:26" ht="13.5" customHeight="1">
      <c r="A5" s="72"/>
    </row>
    <row r="6" spans="1:26" ht="15.75">
      <c r="A6" s="200" t="s">
        <v>0</v>
      </c>
      <c r="B6" s="200" t="s">
        <v>209</v>
      </c>
      <c r="C6" s="200"/>
      <c r="D6" s="200"/>
      <c r="E6" s="200"/>
      <c r="F6" s="200"/>
      <c r="G6" s="200"/>
      <c r="H6" s="200" t="s">
        <v>78</v>
      </c>
      <c r="I6" s="200" t="s">
        <v>244</v>
      </c>
      <c r="J6" s="200"/>
      <c r="K6" s="200"/>
      <c r="L6" s="200"/>
      <c r="M6" s="200" t="s">
        <v>245</v>
      </c>
      <c r="N6" s="200"/>
      <c r="O6" s="200"/>
      <c r="P6" s="200"/>
      <c r="Q6" s="200" t="s">
        <v>246</v>
      </c>
      <c r="R6" s="200"/>
      <c r="S6" s="200"/>
      <c r="T6" s="200"/>
      <c r="U6" s="200"/>
      <c r="V6" s="200"/>
      <c r="W6" s="200"/>
      <c r="X6" s="200"/>
      <c r="Y6" s="200" t="s">
        <v>247</v>
      </c>
      <c r="Z6" s="200" t="s">
        <v>248</v>
      </c>
    </row>
    <row r="7" spans="1:26" ht="125.25" customHeight="1">
      <c r="A7" s="200"/>
      <c r="B7" s="200" t="s">
        <v>249</v>
      </c>
      <c r="C7" s="200" t="s">
        <v>79</v>
      </c>
      <c r="D7" s="200" t="s">
        <v>250</v>
      </c>
      <c r="E7" s="200" t="s">
        <v>80</v>
      </c>
      <c r="F7" s="200"/>
      <c r="G7" s="200" t="s">
        <v>251</v>
      </c>
      <c r="H7" s="200"/>
      <c r="I7" s="200" t="s">
        <v>81</v>
      </c>
      <c r="J7" s="200" t="s">
        <v>82</v>
      </c>
      <c r="K7" s="200" t="s">
        <v>252</v>
      </c>
      <c r="L7" s="200" t="s">
        <v>87</v>
      </c>
      <c r="M7" s="200" t="s">
        <v>253</v>
      </c>
      <c r="N7" s="200"/>
      <c r="O7" s="200" t="s">
        <v>254</v>
      </c>
      <c r="P7" s="200" t="s">
        <v>255</v>
      </c>
      <c r="Q7" s="200" t="s">
        <v>221</v>
      </c>
      <c r="R7" s="200"/>
      <c r="S7" s="200" t="s">
        <v>98</v>
      </c>
      <c r="T7" s="200"/>
      <c r="U7" s="200" t="s">
        <v>256</v>
      </c>
      <c r="V7" s="200"/>
      <c r="W7" s="200" t="s">
        <v>257</v>
      </c>
      <c r="X7" s="200"/>
      <c r="Y7" s="200"/>
      <c r="Z7" s="200"/>
    </row>
    <row r="8" spans="1:26" ht="61.15" customHeight="1">
      <c r="A8" s="200"/>
      <c r="B8" s="200"/>
      <c r="C8" s="200"/>
      <c r="D8" s="200"/>
      <c r="E8" s="77" t="s">
        <v>81</v>
      </c>
      <c r="F8" s="77" t="s">
        <v>82</v>
      </c>
      <c r="G8" s="200"/>
      <c r="H8" s="200"/>
      <c r="I8" s="200"/>
      <c r="J8" s="200"/>
      <c r="K8" s="200"/>
      <c r="L8" s="200"/>
      <c r="M8" s="77" t="s">
        <v>12</v>
      </c>
      <c r="N8" s="77" t="s">
        <v>83</v>
      </c>
      <c r="O8" s="200"/>
      <c r="P8" s="200"/>
      <c r="Q8" s="77" t="s">
        <v>258</v>
      </c>
      <c r="R8" s="77" t="s">
        <v>259</v>
      </c>
      <c r="S8" s="77" t="s">
        <v>258</v>
      </c>
      <c r="T8" s="77" t="s">
        <v>259</v>
      </c>
      <c r="U8" s="77" t="s">
        <v>81</v>
      </c>
      <c r="V8" s="77" t="s">
        <v>82</v>
      </c>
      <c r="W8" s="77" t="s">
        <v>258</v>
      </c>
      <c r="X8" s="77" t="s">
        <v>259</v>
      </c>
      <c r="Y8" s="200"/>
      <c r="Z8" s="200"/>
    </row>
    <row r="9" spans="1:26" ht="15.6" customHeight="1">
      <c r="A9" s="77">
        <v>1</v>
      </c>
      <c r="B9" s="77">
        <v>2</v>
      </c>
      <c r="C9" s="80">
        <v>3</v>
      </c>
      <c r="D9" s="80">
        <v>4</v>
      </c>
      <c r="E9" s="80">
        <v>5</v>
      </c>
      <c r="F9" s="80">
        <v>6</v>
      </c>
      <c r="G9" s="77">
        <v>7</v>
      </c>
      <c r="H9" s="77">
        <v>8</v>
      </c>
      <c r="I9" s="80">
        <v>9</v>
      </c>
      <c r="J9" s="80">
        <v>10</v>
      </c>
      <c r="K9" s="80">
        <v>11</v>
      </c>
      <c r="L9" s="77">
        <v>12</v>
      </c>
      <c r="M9" s="77">
        <v>13</v>
      </c>
      <c r="N9" s="77">
        <v>14</v>
      </c>
      <c r="O9" s="77">
        <v>15</v>
      </c>
      <c r="P9" s="77">
        <v>16</v>
      </c>
      <c r="Q9" s="77">
        <v>17</v>
      </c>
      <c r="R9" s="80">
        <v>18</v>
      </c>
      <c r="S9" s="80">
        <v>19</v>
      </c>
      <c r="T9" s="80">
        <v>20</v>
      </c>
      <c r="U9" s="77">
        <v>21</v>
      </c>
      <c r="V9" s="77">
        <v>22</v>
      </c>
      <c r="W9" s="77">
        <v>23</v>
      </c>
      <c r="X9" s="77">
        <v>24</v>
      </c>
      <c r="Y9" s="77">
        <v>25</v>
      </c>
      <c r="Z9" s="77">
        <v>26</v>
      </c>
    </row>
    <row r="10" spans="1:26" ht="75">
      <c r="A10" s="200"/>
      <c r="B10" s="201" t="s">
        <v>260</v>
      </c>
      <c r="C10" s="81" t="s">
        <v>267</v>
      </c>
      <c r="D10" s="82" t="s">
        <v>268</v>
      </c>
      <c r="E10" s="82">
        <v>81</v>
      </c>
      <c r="F10" s="82">
        <v>81</v>
      </c>
      <c r="G10" s="83">
        <v>2023</v>
      </c>
      <c r="H10" s="201" t="s">
        <v>84</v>
      </c>
      <c r="I10" s="84">
        <v>54783</v>
      </c>
      <c r="J10" s="84">
        <v>54783</v>
      </c>
      <c r="K10" s="81">
        <v>0</v>
      </c>
      <c r="L10" s="85"/>
      <c r="M10" s="202" t="s">
        <v>269</v>
      </c>
      <c r="N10" s="78">
        <v>0</v>
      </c>
      <c r="O10" s="78">
        <v>0</v>
      </c>
      <c r="P10" s="78">
        <v>0</v>
      </c>
      <c r="Q10" s="86"/>
      <c r="R10" s="77" t="s">
        <v>270</v>
      </c>
      <c r="S10" s="77"/>
      <c r="T10" s="77">
        <v>7.51</v>
      </c>
      <c r="U10" s="87"/>
      <c r="V10" s="73"/>
      <c r="W10" s="73"/>
      <c r="X10" s="73"/>
      <c r="Y10" s="78" t="s">
        <v>261</v>
      </c>
      <c r="Z10" s="78" t="s">
        <v>262</v>
      </c>
    </row>
    <row r="11" spans="1:26" ht="94.5">
      <c r="A11" s="200"/>
      <c r="B11" s="201"/>
      <c r="C11" s="81" t="s">
        <v>271</v>
      </c>
      <c r="D11" s="81" t="s">
        <v>272</v>
      </c>
      <c r="E11" s="81">
        <v>300</v>
      </c>
      <c r="F11" s="81"/>
      <c r="G11" s="83"/>
      <c r="H11" s="201"/>
      <c r="I11" s="88">
        <v>16849</v>
      </c>
      <c r="J11" s="78"/>
      <c r="K11" s="89">
        <v>-16849</v>
      </c>
      <c r="L11" s="79" t="s">
        <v>273</v>
      </c>
      <c r="M11" s="202"/>
      <c r="N11" s="78"/>
      <c r="O11" s="78"/>
      <c r="P11" s="78"/>
      <c r="Q11" s="73"/>
      <c r="R11" s="90"/>
      <c r="S11" s="90"/>
      <c r="T11" s="90"/>
      <c r="U11" s="73"/>
      <c r="V11" s="73"/>
      <c r="W11" s="73"/>
      <c r="X11" s="73"/>
      <c r="Y11" s="78" t="s">
        <v>273</v>
      </c>
      <c r="Z11" s="78"/>
    </row>
    <row r="12" spans="1:26" ht="90">
      <c r="A12" s="200"/>
      <c r="B12" s="201"/>
      <c r="C12" s="81" t="s">
        <v>274</v>
      </c>
      <c r="D12" s="81" t="s">
        <v>268</v>
      </c>
      <c r="E12" s="81">
        <v>81</v>
      </c>
      <c r="F12" s="82">
        <v>81</v>
      </c>
      <c r="G12" s="83">
        <v>2023</v>
      </c>
      <c r="H12" s="201"/>
      <c r="I12" s="88">
        <v>49304</v>
      </c>
      <c r="J12" s="88">
        <v>49304</v>
      </c>
      <c r="K12" s="81">
        <v>0</v>
      </c>
      <c r="L12" s="83"/>
      <c r="M12" s="202"/>
      <c r="N12" s="78">
        <v>0</v>
      </c>
      <c r="O12" s="78">
        <v>0</v>
      </c>
      <c r="P12" s="78">
        <v>0</v>
      </c>
      <c r="Q12" s="73"/>
      <c r="R12" s="77"/>
      <c r="S12" s="77"/>
      <c r="T12" s="77"/>
      <c r="U12" s="73"/>
      <c r="V12" s="73"/>
      <c r="W12" s="73"/>
      <c r="X12" s="73"/>
      <c r="Y12" s="78" t="s">
        <v>275</v>
      </c>
      <c r="Z12" s="78" t="s">
        <v>262</v>
      </c>
    </row>
    <row r="13" spans="1:26" ht="15.75">
      <c r="A13" s="200"/>
      <c r="B13" s="202"/>
      <c r="C13" s="91" t="s">
        <v>263</v>
      </c>
      <c r="D13" s="92"/>
      <c r="E13" s="92"/>
      <c r="F13" s="92"/>
      <c r="G13" s="74"/>
      <c r="H13" s="201"/>
      <c r="I13" s="88">
        <v>120936</v>
      </c>
      <c r="J13" s="88">
        <v>104087</v>
      </c>
      <c r="K13" s="88">
        <v>-16849</v>
      </c>
      <c r="L13" s="83"/>
      <c r="M13" s="202"/>
      <c r="N13" s="78"/>
      <c r="O13" s="78"/>
      <c r="P13" s="74"/>
      <c r="Q13" s="74"/>
      <c r="R13" s="74"/>
      <c r="S13" s="74"/>
      <c r="T13" s="77"/>
      <c r="U13" s="74"/>
      <c r="V13" s="74"/>
      <c r="W13" s="74"/>
      <c r="X13" s="74"/>
      <c r="Y13" s="74"/>
      <c r="Z13" s="74"/>
    </row>
  </sheetData>
  <mergeCells count="31">
    <mergeCell ref="A2:J2"/>
    <mergeCell ref="A3:J3"/>
    <mergeCell ref="A4:J4"/>
    <mergeCell ref="A6:A8"/>
    <mergeCell ref="B6:G6"/>
    <mergeCell ref="H6:H8"/>
    <mergeCell ref="I6:L6"/>
    <mergeCell ref="Z6:Z8"/>
    <mergeCell ref="B7:B8"/>
    <mergeCell ref="C7:C8"/>
    <mergeCell ref="D7:D8"/>
    <mergeCell ref="E7:F7"/>
    <mergeCell ref="G7:G8"/>
    <mergeCell ref="I7:I8"/>
    <mergeCell ref="J7:J8"/>
    <mergeCell ref="K7:K8"/>
    <mergeCell ref="L7:L8"/>
    <mergeCell ref="M7:N7"/>
    <mergeCell ref="O7:O8"/>
    <mergeCell ref="P7:P8"/>
    <mergeCell ref="Q7:R7"/>
    <mergeCell ref="S7:T7"/>
    <mergeCell ref="M6:P6"/>
    <mergeCell ref="A10:A13"/>
    <mergeCell ref="B10:B13"/>
    <mergeCell ref="H10:H13"/>
    <mergeCell ref="M10:M13"/>
    <mergeCell ref="Y6:Y8"/>
    <mergeCell ref="Q6:X6"/>
    <mergeCell ref="U7:V7"/>
    <mergeCell ref="W7:X7"/>
  </mergeCells>
  <pageMargins left="0.2" right="0.2" top="1.0900000000000001" bottom="0.75" header="0.3" footer="0.3"/>
  <pageSetup paperSize="9" scale="5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22"/>
  <sheetViews>
    <sheetView zoomScale="98" zoomScaleNormal="98" workbookViewId="0">
      <selection activeCell="D17" sqref="D17"/>
    </sheetView>
  </sheetViews>
  <sheetFormatPr defaultRowHeight="15"/>
  <cols>
    <col min="1" max="1" width="72.140625" customWidth="1"/>
    <col min="2" max="2" width="12.140625" customWidth="1"/>
    <col min="3" max="3" width="14.42578125" customWidth="1"/>
    <col min="4" max="4" width="15.140625" customWidth="1"/>
  </cols>
  <sheetData>
    <row r="1" spans="1:7">
      <c r="A1" s="1"/>
    </row>
    <row r="2" spans="1:7">
      <c r="A2" s="206" t="s">
        <v>67</v>
      </c>
      <c r="B2" s="206"/>
      <c r="C2" s="206"/>
      <c r="D2" s="206"/>
    </row>
    <row r="3" spans="1:7">
      <c r="A3" s="206" t="s">
        <v>318</v>
      </c>
      <c r="B3" s="206"/>
      <c r="C3" s="206"/>
      <c r="D3" s="206"/>
    </row>
    <row r="4" spans="1:7" ht="15.75" thickBot="1">
      <c r="A4" s="1"/>
      <c r="C4" s="207" t="s">
        <v>204</v>
      </c>
      <c r="D4" s="207"/>
    </row>
    <row r="5" spans="1:7" ht="38.25" customHeight="1">
      <c r="A5" s="175" t="s">
        <v>68</v>
      </c>
      <c r="B5" s="176" t="s">
        <v>132</v>
      </c>
      <c r="C5" s="176" t="s">
        <v>85</v>
      </c>
      <c r="D5" s="177" t="s">
        <v>97</v>
      </c>
    </row>
    <row r="6" spans="1:7" ht="15" customHeight="1">
      <c r="A6" s="178">
        <v>1</v>
      </c>
      <c r="B6" s="36">
        <v>2</v>
      </c>
      <c r="C6" s="37">
        <v>3</v>
      </c>
      <c r="D6" s="179">
        <v>4</v>
      </c>
    </row>
    <row r="7" spans="1:7" ht="15" customHeight="1">
      <c r="A7" s="180" t="s">
        <v>360</v>
      </c>
      <c r="B7" s="153" t="s">
        <v>344</v>
      </c>
      <c r="C7" s="154">
        <v>7950846644.0299997</v>
      </c>
      <c r="D7" s="155">
        <v>6463838465.7999992</v>
      </c>
    </row>
    <row r="8" spans="1:7" ht="15" customHeight="1">
      <c r="A8" s="180" t="s">
        <v>69</v>
      </c>
      <c r="B8" s="153" t="s">
        <v>345</v>
      </c>
      <c r="C8" s="156">
        <v>7922209968.1599998</v>
      </c>
      <c r="D8" s="157">
        <v>6181862575.3800011</v>
      </c>
    </row>
    <row r="9" spans="1:7" ht="15" customHeight="1">
      <c r="A9" s="181" t="s">
        <v>70</v>
      </c>
      <c r="B9" s="158" t="s">
        <v>346</v>
      </c>
      <c r="C9" s="159">
        <v>28636675.870000001</v>
      </c>
      <c r="D9" s="160">
        <v>281975890.42000002</v>
      </c>
    </row>
    <row r="10" spans="1:7" ht="15" customHeight="1">
      <c r="A10" s="180" t="s">
        <v>361</v>
      </c>
      <c r="B10" s="153" t="s">
        <v>347</v>
      </c>
      <c r="C10" s="154">
        <v>761637602.91999996</v>
      </c>
      <c r="D10" s="155">
        <v>640187733.92999995</v>
      </c>
    </row>
    <row r="11" spans="1:7">
      <c r="A11" s="180" t="s">
        <v>53</v>
      </c>
      <c r="B11" s="153" t="s">
        <v>348</v>
      </c>
      <c r="C11" s="156">
        <v>1558160699.29</v>
      </c>
      <c r="D11" s="157">
        <v>101594768.31999999</v>
      </c>
    </row>
    <row r="12" spans="1:7" ht="16.5" customHeight="1">
      <c r="A12" s="180" t="s">
        <v>71</v>
      </c>
      <c r="B12" s="161" t="s">
        <v>349</v>
      </c>
      <c r="C12" s="154">
        <v>466823323.32999998</v>
      </c>
      <c r="D12" s="155">
        <v>291686118.63</v>
      </c>
      <c r="F12" s="66"/>
      <c r="G12" s="66"/>
    </row>
    <row r="13" spans="1:7" ht="15" customHeight="1">
      <c r="A13" s="181" t="s">
        <v>72</v>
      </c>
      <c r="B13" s="158" t="s">
        <v>350</v>
      </c>
      <c r="C13" s="162">
        <v>-1824338303.01</v>
      </c>
      <c r="D13" s="163">
        <v>-168120493.19999999</v>
      </c>
    </row>
    <row r="14" spans="1:7">
      <c r="A14" s="180" t="s">
        <v>73</v>
      </c>
      <c r="B14" s="153" t="s">
        <v>351</v>
      </c>
      <c r="C14" s="154">
        <v>167940671.56</v>
      </c>
      <c r="D14" s="155">
        <v>229461979.31</v>
      </c>
    </row>
    <row r="15" spans="1:7">
      <c r="A15" s="180" t="s">
        <v>74</v>
      </c>
      <c r="B15" s="153" t="s">
        <v>352</v>
      </c>
      <c r="C15" s="154">
        <v>83378507</v>
      </c>
      <c r="D15" s="155">
        <v>281522481</v>
      </c>
    </row>
    <row r="16" spans="1:7" ht="31.5" customHeight="1">
      <c r="A16" s="181" t="s">
        <v>243</v>
      </c>
      <c r="B16" s="153" t="s">
        <v>353</v>
      </c>
      <c r="C16" s="164" t="s">
        <v>319</v>
      </c>
      <c r="D16" s="165">
        <v>-4019474.11</v>
      </c>
      <c r="F16" s="66"/>
      <c r="G16" s="66"/>
    </row>
    <row r="17" spans="1:4">
      <c r="A17" s="182" t="s">
        <v>75</v>
      </c>
      <c r="B17" s="158" t="s">
        <v>354</v>
      </c>
      <c r="C17" s="166">
        <v>-1739776138.45</v>
      </c>
      <c r="D17" s="167">
        <v>-224200469</v>
      </c>
    </row>
    <row r="18" spans="1:4">
      <c r="A18" s="183" t="s">
        <v>76</v>
      </c>
      <c r="B18" s="153" t="s">
        <v>355</v>
      </c>
      <c r="C18" s="168">
        <v>-227964242</v>
      </c>
      <c r="D18" s="169">
        <v>-34641317</v>
      </c>
    </row>
    <row r="19" spans="1:4" ht="30" customHeight="1">
      <c r="A19" s="184" t="s">
        <v>77</v>
      </c>
      <c r="B19" s="158" t="s">
        <v>356</v>
      </c>
      <c r="C19" s="170">
        <v>-1511811896.45</v>
      </c>
      <c r="D19" s="171">
        <v>-189559152</v>
      </c>
    </row>
    <row r="20" spans="1:4">
      <c r="A20" s="183" t="s">
        <v>362</v>
      </c>
      <c r="B20" s="153" t="s">
        <v>357</v>
      </c>
      <c r="C20" s="164" t="s">
        <v>319</v>
      </c>
      <c r="D20" s="172" t="s">
        <v>319</v>
      </c>
    </row>
    <row r="21" spans="1:4">
      <c r="A21" s="185" t="s">
        <v>358</v>
      </c>
      <c r="B21" s="158" t="s">
        <v>359</v>
      </c>
      <c r="C21" s="170">
        <v>-1511811896.45</v>
      </c>
      <c r="D21" s="171">
        <v>-189559152</v>
      </c>
    </row>
    <row r="22" spans="1:4" ht="15.75" thickBot="1">
      <c r="A22" s="173" t="s">
        <v>363</v>
      </c>
      <c r="B22" s="186">
        <v>500</v>
      </c>
      <c r="C22" s="170">
        <v>-1511811896.45</v>
      </c>
      <c r="D22" s="174">
        <v>-189559152</v>
      </c>
    </row>
  </sheetData>
  <mergeCells count="3">
    <mergeCell ref="A2:D2"/>
    <mergeCell ref="A3:D3"/>
    <mergeCell ref="C4:D4"/>
  </mergeCells>
  <phoneticPr fontId="3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2"/>
  <sheetViews>
    <sheetView topLeftCell="A19" zoomScale="91" zoomScaleNormal="91" workbookViewId="0">
      <selection activeCell="A23" sqref="A23"/>
    </sheetView>
  </sheetViews>
  <sheetFormatPr defaultRowHeight="15"/>
  <cols>
    <col min="1" max="1" width="54.85546875" customWidth="1"/>
    <col min="2" max="2" width="9.28515625" customWidth="1"/>
    <col min="3" max="3" width="15.85546875" customWidth="1"/>
    <col min="4" max="4" width="14.85546875" customWidth="1"/>
    <col min="5" max="5" width="9.140625" customWidth="1"/>
    <col min="8" max="8" width="15.28515625" customWidth="1"/>
  </cols>
  <sheetData>
    <row r="1" spans="1:7">
      <c r="A1" s="208" t="s">
        <v>162</v>
      </c>
      <c r="B1" s="208"/>
      <c r="C1" s="208"/>
      <c r="D1" s="208"/>
      <c r="E1" s="3"/>
      <c r="F1" s="3"/>
      <c r="G1" s="3"/>
    </row>
    <row r="2" spans="1:7">
      <c r="A2" s="206" t="s">
        <v>317</v>
      </c>
      <c r="B2" s="206"/>
      <c r="C2" s="206"/>
      <c r="D2" s="206"/>
      <c r="E2" s="2"/>
      <c r="F2" s="2"/>
      <c r="G2" s="2"/>
    </row>
    <row r="3" spans="1:7" ht="18" customHeight="1">
      <c r="C3" s="209" t="s">
        <v>204</v>
      </c>
      <c r="D3" s="209"/>
    </row>
    <row r="4" spans="1:7" ht="54.75" customHeight="1">
      <c r="A4" s="21" t="s">
        <v>131</v>
      </c>
      <c r="B4" s="26" t="s">
        <v>132</v>
      </c>
      <c r="C4" s="26" t="s">
        <v>133</v>
      </c>
      <c r="D4" s="26" t="s">
        <v>134</v>
      </c>
    </row>
    <row r="5" spans="1:7">
      <c r="A5" s="22">
        <v>1</v>
      </c>
      <c r="B5" s="8">
        <v>2</v>
      </c>
      <c r="C5" s="8">
        <v>3</v>
      </c>
      <c r="D5" s="8">
        <v>4</v>
      </c>
    </row>
    <row r="6" spans="1:7">
      <c r="A6" s="23" t="s">
        <v>135</v>
      </c>
      <c r="B6" s="16"/>
      <c r="C6" s="16"/>
      <c r="D6" s="16"/>
    </row>
    <row r="7" spans="1:7">
      <c r="A7" s="24" t="s">
        <v>136</v>
      </c>
      <c r="B7" s="9">
        <v>10</v>
      </c>
      <c r="C7" s="149">
        <v>29353715.940000001</v>
      </c>
      <c r="D7" s="149">
        <v>1811123.47</v>
      </c>
    </row>
    <row r="8" spans="1:7" ht="30.75" customHeight="1">
      <c r="A8" s="24" t="s">
        <v>137</v>
      </c>
      <c r="B8" s="9">
        <v>16</v>
      </c>
      <c r="C8" s="141">
        <v>994450827.03999996</v>
      </c>
      <c r="D8" s="141">
        <v>1263971423.3800001</v>
      </c>
    </row>
    <row r="9" spans="1:7" ht="15" customHeight="1">
      <c r="A9" s="24" t="s">
        <v>138</v>
      </c>
      <c r="B9" s="9">
        <v>19</v>
      </c>
      <c r="C9" s="142">
        <v>2388403</v>
      </c>
      <c r="D9" s="142">
        <v>4049949</v>
      </c>
    </row>
    <row r="10" spans="1:7" ht="15" customHeight="1">
      <c r="A10" s="25" t="s">
        <v>139</v>
      </c>
      <c r="B10" s="9">
        <v>20</v>
      </c>
      <c r="C10" s="144">
        <v>661131453.86000001</v>
      </c>
      <c r="D10" s="144">
        <v>508661843.24000001</v>
      </c>
    </row>
    <row r="11" spans="1:7">
      <c r="A11" s="24" t="s">
        <v>140</v>
      </c>
      <c r="B11" s="9">
        <v>22</v>
      </c>
      <c r="C11" s="144">
        <v>73160445</v>
      </c>
      <c r="D11" s="144">
        <v>26161206.789999999</v>
      </c>
    </row>
    <row r="12" spans="1:7" ht="33.75" customHeight="1">
      <c r="A12" s="23" t="s">
        <v>320</v>
      </c>
      <c r="B12" s="15">
        <v>100</v>
      </c>
      <c r="C12" s="145">
        <v>1760484844.8399999</v>
      </c>
      <c r="D12" s="145">
        <v>1804655545.8800001</v>
      </c>
    </row>
    <row r="13" spans="1:7">
      <c r="A13" s="23" t="s">
        <v>141</v>
      </c>
      <c r="B13" s="28"/>
      <c r="C13" s="142"/>
      <c r="D13" s="142"/>
    </row>
    <row r="14" spans="1:7">
      <c r="A14" s="24" t="s">
        <v>142</v>
      </c>
      <c r="B14" s="11">
        <v>121</v>
      </c>
      <c r="C14" s="141">
        <v>4762317465.6899996</v>
      </c>
      <c r="D14" s="141">
        <v>5077474607.9399996</v>
      </c>
    </row>
    <row r="15" spans="1:7">
      <c r="A15" s="24" t="s">
        <v>143</v>
      </c>
      <c r="B15" s="11">
        <v>125</v>
      </c>
      <c r="C15" s="147">
        <v>475646.97</v>
      </c>
      <c r="D15" s="147">
        <v>353771.31</v>
      </c>
    </row>
    <row r="16" spans="1:7">
      <c r="A16" s="24" t="s">
        <v>144</v>
      </c>
      <c r="B16" s="11">
        <v>127</v>
      </c>
      <c r="C16" s="141">
        <v>7227000</v>
      </c>
      <c r="D16" s="141">
        <v>177391501</v>
      </c>
    </row>
    <row r="17" spans="1:4" ht="15.75" customHeight="1">
      <c r="A17" s="23" t="s">
        <v>321</v>
      </c>
      <c r="B17" s="12">
        <v>200</v>
      </c>
      <c r="C17" s="148">
        <v>4770020112.6599998</v>
      </c>
      <c r="D17" s="148">
        <v>5255219880.25</v>
      </c>
    </row>
    <row r="18" spans="1:4">
      <c r="A18" s="23" t="s">
        <v>145</v>
      </c>
      <c r="B18" s="13"/>
      <c r="C18" s="145">
        <v>6530504957.5</v>
      </c>
      <c r="D18" s="145">
        <v>7059875426.1300001</v>
      </c>
    </row>
    <row r="19" spans="1:4">
      <c r="A19" s="23" t="s">
        <v>146</v>
      </c>
      <c r="B19" s="14"/>
      <c r="C19" s="144"/>
      <c r="D19" s="144"/>
    </row>
    <row r="20" spans="1:4" s="65" customFormat="1">
      <c r="A20" s="33" t="s">
        <v>233</v>
      </c>
      <c r="B20" s="67"/>
      <c r="C20" s="142">
        <v>204250000</v>
      </c>
      <c r="D20" s="142">
        <v>120000000</v>
      </c>
    </row>
    <row r="21" spans="1:4" ht="26.25" customHeight="1">
      <c r="A21" s="24" t="s">
        <v>147</v>
      </c>
      <c r="B21" s="10">
        <v>214</v>
      </c>
      <c r="C21" s="142">
        <v>2200012106.8000002</v>
      </c>
      <c r="D21" s="142">
        <v>1896238744.4400001</v>
      </c>
    </row>
    <row r="22" spans="1:4">
      <c r="A22" s="24" t="s">
        <v>219</v>
      </c>
      <c r="B22" s="10">
        <v>215</v>
      </c>
      <c r="C22" s="142">
        <v>134126609.92</v>
      </c>
      <c r="D22" s="142">
        <v>96198449.859999999</v>
      </c>
    </row>
    <row r="23" spans="1:4" ht="15" customHeight="1">
      <c r="A23" s="24" t="s">
        <v>210</v>
      </c>
      <c r="B23" s="10">
        <v>216</v>
      </c>
      <c r="C23" s="143" t="s">
        <v>319</v>
      </c>
      <c r="D23" s="142">
        <v>1333181</v>
      </c>
    </row>
    <row r="24" spans="1:4" ht="17.25" customHeight="1">
      <c r="A24" s="24" t="s">
        <v>148</v>
      </c>
      <c r="B24" s="10">
        <v>217</v>
      </c>
      <c r="C24" s="142">
        <v>118725034.86</v>
      </c>
      <c r="D24" s="142">
        <v>83234636.590000004</v>
      </c>
    </row>
    <row r="25" spans="1:4" ht="16.5" customHeight="1">
      <c r="A25" s="24" t="s">
        <v>149</v>
      </c>
      <c r="B25" s="10">
        <v>222</v>
      </c>
      <c r="C25" s="142">
        <v>246726308.91999999</v>
      </c>
      <c r="D25" s="142">
        <v>168883454.47999999</v>
      </c>
    </row>
    <row r="26" spans="1:4" ht="28.5" customHeight="1">
      <c r="A26" s="23" t="s">
        <v>322</v>
      </c>
      <c r="B26" s="15">
        <v>300</v>
      </c>
      <c r="C26" s="145">
        <v>2903840060.5</v>
      </c>
      <c r="D26" s="145">
        <v>2365888466.3699999</v>
      </c>
    </row>
    <row r="27" spans="1:4">
      <c r="A27" s="23" t="s">
        <v>150</v>
      </c>
      <c r="B27" s="27"/>
      <c r="C27" s="143"/>
      <c r="D27" s="143"/>
    </row>
    <row r="28" spans="1:4">
      <c r="A28" s="24" t="s">
        <v>151</v>
      </c>
      <c r="B28" s="10">
        <v>313</v>
      </c>
      <c r="C28" s="141">
        <v>1473515060.1500001</v>
      </c>
      <c r="D28" s="141">
        <v>1373215978.75</v>
      </c>
    </row>
    <row r="29" spans="1:4" ht="25.5">
      <c r="A29" s="24" t="s">
        <v>211</v>
      </c>
      <c r="B29" s="11">
        <v>314</v>
      </c>
      <c r="C29" s="146" t="s">
        <v>319</v>
      </c>
      <c r="D29" s="141">
        <v>22346729</v>
      </c>
    </row>
    <row r="30" spans="1:4">
      <c r="A30" s="24" t="s">
        <v>152</v>
      </c>
      <c r="B30" s="11">
        <v>316</v>
      </c>
      <c r="C30" s="141">
        <v>524488014</v>
      </c>
      <c r="D30" s="141">
        <v>594706734</v>
      </c>
    </row>
    <row r="31" spans="1:4">
      <c r="A31" s="24" t="s">
        <v>153</v>
      </c>
      <c r="B31" s="11">
        <v>321</v>
      </c>
      <c r="C31" s="151">
        <v>170933993</v>
      </c>
      <c r="D31" s="151">
        <v>335482958</v>
      </c>
    </row>
    <row r="32" spans="1:4" ht="25.5">
      <c r="A32" s="23" t="s">
        <v>323</v>
      </c>
      <c r="B32" s="15">
        <v>400</v>
      </c>
      <c r="C32" s="145">
        <v>2168937067.1500001</v>
      </c>
      <c r="D32" s="145">
        <v>2325752399.75</v>
      </c>
    </row>
    <row r="33" spans="1:4">
      <c r="A33" s="23" t="s">
        <v>154</v>
      </c>
      <c r="B33" s="68"/>
      <c r="C33" s="146"/>
      <c r="D33" s="146"/>
    </row>
    <row r="34" spans="1:4">
      <c r="A34" s="24" t="s">
        <v>155</v>
      </c>
      <c r="B34" s="11">
        <v>410</v>
      </c>
      <c r="C34" s="141">
        <v>1112942</v>
      </c>
      <c r="D34" s="141">
        <v>1112942</v>
      </c>
    </row>
    <row r="35" spans="1:4">
      <c r="A35" s="24" t="s">
        <v>156</v>
      </c>
      <c r="B35" s="11">
        <v>411</v>
      </c>
      <c r="C35" s="141">
        <v>285108778.25</v>
      </c>
      <c r="D35" s="141">
        <v>285108778.25</v>
      </c>
    </row>
    <row r="36" spans="1:4" ht="15" customHeight="1">
      <c r="A36" s="24" t="s">
        <v>157</v>
      </c>
      <c r="B36" s="10">
        <v>413</v>
      </c>
      <c r="C36" s="141">
        <v>1778160650.73</v>
      </c>
      <c r="D36" s="141">
        <v>1370246368.23</v>
      </c>
    </row>
    <row r="37" spans="1:4">
      <c r="A37" s="24" t="s">
        <v>158</v>
      </c>
      <c r="B37" s="10">
        <v>414</v>
      </c>
      <c r="C37" s="150">
        <v>-606654541.13</v>
      </c>
      <c r="D37" s="141">
        <v>711766471.52999997</v>
      </c>
    </row>
    <row r="38" spans="1:4" ht="26.25" customHeight="1">
      <c r="A38" s="23" t="s">
        <v>159</v>
      </c>
      <c r="B38" s="15">
        <v>420</v>
      </c>
      <c r="C38" s="148">
        <v>1457727829.8499999</v>
      </c>
      <c r="D38" s="148">
        <v>2368234560.0100002</v>
      </c>
    </row>
    <row r="39" spans="1:4">
      <c r="A39" s="23" t="s">
        <v>160</v>
      </c>
      <c r="B39" s="15">
        <v>500</v>
      </c>
      <c r="C39" s="148">
        <v>1457727829.8499999</v>
      </c>
      <c r="D39" s="148">
        <v>2368234560.0100002</v>
      </c>
    </row>
    <row r="40" spans="1:4" ht="26.25" customHeight="1">
      <c r="A40" s="23" t="s">
        <v>161</v>
      </c>
      <c r="B40" s="13"/>
      <c r="C40" s="145">
        <v>6530504957.5</v>
      </c>
      <c r="D40" s="145">
        <v>7059875426.1300001</v>
      </c>
    </row>
    <row r="41" spans="1:4">
      <c r="A41" s="4"/>
    </row>
    <row r="42" spans="1:4">
      <c r="A42" s="4"/>
    </row>
  </sheetData>
  <mergeCells count="3">
    <mergeCell ref="A1:D1"/>
    <mergeCell ref="A2:D2"/>
    <mergeCell ref="C3: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26"/>
  <sheetViews>
    <sheetView tabSelected="1" zoomScale="91" zoomScaleNormal="91" workbookViewId="0">
      <selection activeCell="A13" sqref="A13"/>
    </sheetView>
  </sheetViews>
  <sheetFormatPr defaultRowHeight="15"/>
  <cols>
    <col min="1" max="1" width="51" customWidth="1"/>
    <col min="2" max="2" width="9.42578125" bestFit="1" customWidth="1"/>
    <col min="3" max="3" width="10.42578125" customWidth="1"/>
    <col min="4" max="4" width="9.85546875" bestFit="1" customWidth="1"/>
    <col min="5" max="5" width="14" customWidth="1"/>
    <col min="6" max="6" width="11.85546875" customWidth="1"/>
    <col min="7" max="7" width="12.42578125" customWidth="1"/>
    <col min="8" max="8" width="11.5703125" customWidth="1"/>
    <col min="9" max="9" width="13.28515625" customWidth="1"/>
  </cols>
  <sheetData>
    <row r="1" spans="1:35">
      <c r="A1" s="208" t="s">
        <v>180</v>
      </c>
      <c r="B1" s="208"/>
      <c r="C1" s="208"/>
      <c r="D1" s="208"/>
      <c r="E1" s="208"/>
      <c r="F1" s="208"/>
      <c r="G1" s="208"/>
      <c r="H1" s="208"/>
      <c r="I1" s="20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>
      <c r="A2" s="206" t="s">
        <v>317</v>
      </c>
      <c r="B2" s="206"/>
      <c r="C2" s="206"/>
      <c r="D2" s="206"/>
      <c r="E2" s="206"/>
      <c r="F2" s="206"/>
      <c r="G2" s="206"/>
      <c r="H2" s="206"/>
      <c r="I2" s="206"/>
    </row>
    <row r="3" spans="1:35" ht="15.75" customHeight="1">
      <c r="A3" s="5"/>
      <c r="B3" s="5"/>
      <c r="C3" s="5"/>
      <c r="D3" s="5"/>
      <c r="E3" s="5"/>
      <c r="F3" s="5"/>
      <c r="G3" s="5"/>
      <c r="H3" s="209" t="s">
        <v>204</v>
      </c>
      <c r="I3" s="209"/>
    </row>
    <row r="4" spans="1:35" ht="15.75" customHeight="1">
      <c r="A4" s="210" t="s">
        <v>163</v>
      </c>
      <c r="B4" s="212" t="s">
        <v>132</v>
      </c>
      <c r="C4" s="214" t="s">
        <v>164</v>
      </c>
      <c r="D4" s="214"/>
      <c r="E4" s="214"/>
      <c r="F4" s="214"/>
      <c r="G4" s="214"/>
      <c r="H4" s="215" t="s">
        <v>165</v>
      </c>
      <c r="I4" s="215" t="s">
        <v>166</v>
      </c>
    </row>
    <row r="5" spans="1:35" ht="73.5" customHeight="1">
      <c r="A5" s="211"/>
      <c r="B5" s="213"/>
      <c r="C5" s="29" t="s">
        <v>155</v>
      </c>
      <c r="D5" s="29" t="s">
        <v>156</v>
      </c>
      <c r="E5" s="29" t="s">
        <v>167</v>
      </c>
      <c r="F5" s="29" t="s">
        <v>212</v>
      </c>
      <c r="G5" s="29" t="s">
        <v>178</v>
      </c>
      <c r="H5" s="215"/>
      <c r="I5" s="215"/>
    </row>
    <row r="6" spans="1:35">
      <c r="A6" s="30">
        <v>1</v>
      </c>
      <c r="B6" s="19">
        <v>2</v>
      </c>
      <c r="C6" s="19">
        <v>3</v>
      </c>
      <c r="D6" s="19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</row>
    <row r="7" spans="1:35" ht="15" customHeight="1">
      <c r="A7" s="32" t="s">
        <v>168</v>
      </c>
      <c r="B7" s="17">
        <v>10</v>
      </c>
      <c r="C7" s="47">
        <v>103</v>
      </c>
      <c r="D7" s="47">
        <v>285109</v>
      </c>
      <c r="E7" s="47"/>
      <c r="F7" s="47">
        <v>1565048</v>
      </c>
      <c r="G7" s="47">
        <v>706524</v>
      </c>
      <c r="H7" s="55"/>
      <c r="I7" s="47">
        <v>2556783</v>
      </c>
    </row>
    <row r="8" spans="1:35" ht="15" customHeight="1">
      <c r="A8" s="33" t="s">
        <v>169</v>
      </c>
      <c r="B8" s="18">
        <v>100</v>
      </c>
      <c r="C8" s="47">
        <v>103</v>
      </c>
      <c r="D8" s="47">
        <v>285109</v>
      </c>
      <c r="E8" s="47"/>
      <c r="F8" s="47">
        <v>1565048</v>
      </c>
      <c r="G8" s="47">
        <v>706524</v>
      </c>
      <c r="H8" s="55"/>
      <c r="I8" s="47">
        <v>2556783</v>
      </c>
    </row>
    <row r="9" spans="1:35" ht="26.25" customHeight="1">
      <c r="A9" s="34" t="s">
        <v>170</v>
      </c>
      <c r="B9" s="71">
        <v>200</v>
      </c>
      <c r="C9" s="55"/>
      <c r="D9" s="55"/>
      <c r="E9" s="55"/>
      <c r="F9" s="49" t="s">
        <v>240</v>
      </c>
      <c r="G9" s="47">
        <v>5242</v>
      </c>
      <c r="H9" s="55"/>
      <c r="I9" s="49" t="s">
        <v>335</v>
      </c>
    </row>
    <row r="10" spans="1:35" ht="15" customHeight="1">
      <c r="A10" s="33" t="s">
        <v>171</v>
      </c>
      <c r="B10" s="35">
        <v>210</v>
      </c>
      <c r="C10" s="55"/>
      <c r="D10" s="55"/>
      <c r="E10" s="55"/>
      <c r="F10" s="55"/>
      <c r="G10" s="55">
        <v>5242</v>
      </c>
      <c r="H10" s="55"/>
      <c r="I10" s="47">
        <v>5242</v>
      </c>
    </row>
    <row r="11" spans="1:35" s="70" customFormat="1" ht="25.5">
      <c r="A11" s="32" t="s">
        <v>239</v>
      </c>
      <c r="B11" s="69">
        <v>220</v>
      </c>
      <c r="C11" s="47"/>
      <c r="D11" s="47"/>
      <c r="E11" s="47"/>
      <c r="F11" s="49" t="s">
        <v>240</v>
      </c>
      <c r="G11" s="47"/>
      <c r="H11" s="47"/>
      <c r="I11" s="49" t="s">
        <v>240</v>
      </c>
    </row>
    <row r="12" spans="1:35" ht="15" customHeight="1">
      <c r="A12" s="33" t="s">
        <v>130</v>
      </c>
      <c r="B12" s="20"/>
      <c r="C12" s="55"/>
      <c r="D12" s="55"/>
      <c r="E12" s="55"/>
      <c r="F12" s="55"/>
      <c r="G12" s="55"/>
      <c r="H12" s="55"/>
      <c r="I12" s="47"/>
    </row>
    <row r="13" spans="1:35" ht="25.5">
      <c r="A13" s="33" t="s">
        <v>241</v>
      </c>
      <c r="B13" s="19">
        <v>223</v>
      </c>
      <c r="C13" s="55"/>
      <c r="D13" s="55"/>
      <c r="E13" s="55"/>
      <c r="F13" s="48" t="s">
        <v>240</v>
      </c>
      <c r="G13" s="55"/>
      <c r="H13" s="55"/>
      <c r="I13" s="49" t="s">
        <v>240</v>
      </c>
    </row>
    <row r="14" spans="1:35" ht="24" customHeight="1">
      <c r="A14" s="32" t="s">
        <v>172</v>
      </c>
      <c r="B14" s="18">
        <v>300</v>
      </c>
      <c r="C14" s="55"/>
      <c r="D14" s="47"/>
      <c r="E14" s="47"/>
      <c r="F14" s="47"/>
      <c r="G14" s="47"/>
      <c r="H14" s="47"/>
      <c r="I14" s="47"/>
    </row>
    <row r="15" spans="1:35" ht="15" customHeight="1">
      <c r="A15" s="33" t="s">
        <v>130</v>
      </c>
      <c r="B15" s="20"/>
      <c r="C15" s="55"/>
      <c r="D15" s="55"/>
      <c r="E15" s="55"/>
      <c r="F15" s="55"/>
      <c r="G15" s="55"/>
      <c r="H15" s="55"/>
      <c r="I15" s="47"/>
    </row>
    <row r="16" spans="1:35" ht="19.5" customHeight="1">
      <c r="A16" s="33" t="s">
        <v>214</v>
      </c>
      <c r="B16" s="19">
        <v>319</v>
      </c>
      <c r="C16" s="55">
        <v>1010</v>
      </c>
      <c r="D16" s="48"/>
      <c r="E16" s="55"/>
      <c r="F16" s="55"/>
      <c r="G16" s="55"/>
      <c r="H16" s="55"/>
      <c r="I16" s="49" t="s">
        <v>242</v>
      </c>
    </row>
    <row r="17" spans="1:9" ht="24" customHeight="1">
      <c r="A17" s="32" t="s">
        <v>173</v>
      </c>
      <c r="B17" s="18">
        <v>400</v>
      </c>
      <c r="C17" s="47">
        <v>1113</v>
      </c>
      <c r="D17" s="47">
        <v>285109</v>
      </c>
      <c r="E17" s="47"/>
      <c r="F17" s="47">
        <v>1370246</v>
      </c>
      <c r="G17" s="47">
        <v>711766</v>
      </c>
      <c r="H17" s="55"/>
      <c r="I17" s="47">
        <v>2368235</v>
      </c>
    </row>
    <row r="18" spans="1:9" ht="24.75" customHeight="1">
      <c r="A18" s="32" t="s">
        <v>174</v>
      </c>
      <c r="B18" s="18">
        <v>500</v>
      </c>
      <c r="C18" s="47">
        <v>1113</v>
      </c>
      <c r="D18" s="47">
        <v>285109</v>
      </c>
      <c r="E18" s="47"/>
      <c r="F18" s="47">
        <v>1370246</v>
      </c>
      <c r="G18" s="47">
        <v>711766</v>
      </c>
      <c r="H18" s="55"/>
      <c r="I18" s="47">
        <v>2368235</v>
      </c>
    </row>
    <row r="19" spans="1:9" ht="29.25" customHeight="1">
      <c r="A19" s="32" t="s">
        <v>175</v>
      </c>
      <c r="B19" s="18">
        <v>600</v>
      </c>
      <c r="C19" s="47"/>
      <c r="D19" s="47"/>
      <c r="E19" s="47"/>
      <c r="F19" s="49" t="s">
        <v>336</v>
      </c>
      <c r="G19" s="49" t="s">
        <v>337</v>
      </c>
      <c r="H19" s="48"/>
      <c r="I19" s="49" t="s">
        <v>338</v>
      </c>
    </row>
    <row r="20" spans="1:9" ht="29.25" customHeight="1">
      <c r="A20" s="33" t="s">
        <v>171</v>
      </c>
      <c r="B20" s="19">
        <v>610</v>
      </c>
      <c r="C20" s="55"/>
      <c r="D20" s="55"/>
      <c r="E20" s="55"/>
      <c r="F20" s="48"/>
      <c r="G20" s="48" t="s">
        <v>339</v>
      </c>
      <c r="H20" s="48"/>
      <c r="I20" s="49" t="s">
        <v>339</v>
      </c>
    </row>
    <row r="21" spans="1:9" ht="28.5" customHeight="1">
      <c r="A21" s="32" t="s">
        <v>176</v>
      </c>
      <c r="B21" s="18">
        <v>620</v>
      </c>
      <c r="C21" s="47"/>
      <c r="D21" s="47"/>
      <c r="E21" s="47"/>
      <c r="F21" s="49" t="s">
        <v>336</v>
      </c>
      <c r="G21" s="49"/>
      <c r="H21" s="48"/>
      <c r="I21" s="49" t="s">
        <v>340</v>
      </c>
    </row>
    <row r="22" spans="1:9" ht="18" customHeight="1">
      <c r="A22" s="33" t="s">
        <v>130</v>
      </c>
      <c r="B22" s="29"/>
      <c r="C22" s="56"/>
      <c r="D22" s="56"/>
      <c r="E22" s="56"/>
      <c r="F22" s="50"/>
      <c r="G22" s="50"/>
      <c r="H22" s="48"/>
      <c r="I22" s="51"/>
    </row>
    <row r="23" spans="1:9" ht="26.25" customHeight="1">
      <c r="A23" s="33" t="s">
        <v>213</v>
      </c>
      <c r="B23" s="19">
        <v>623</v>
      </c>
      <c r="C23" s="55"/>
      <c r="D23" s="55"/>
      <c r="E23" s="55"/>
      <c r="F23" s="48" t="s">
        <v>336</v>
      </c>
      <c r="G23" s="48"/>
      <c r="H23" s="48"/>
      <c r="I23" s="49" t="s">
        <v>336</v>
      </c>
    </row>
    <row r="24" spans="1:9" ht="29.25" customHeight="1">
      <c r="A24" s="32" t="s">
        <v>177</v>
      </c>
      <c r="B24" s="18">
        <v>700</v>
      </c>
      <c r="C24" s="47"/>
      <c r="D24" s="47"/>
      <c r="E24" s="47"/>
      <c r="F24" s="49" t="s">
        <v>341</v>
      </c>
      <c r="G24" s="47"/>
      <c r="H24" s="55"/>
      <c r="I24" s="49" t="s">
        <v>341</v>
      </c>
    </row>
    <row r="25" spans="1:9">
      <c r="A25" s="33" t="s">
        <v>342</v>
      </c>
      <c r="B25" s="19">
        <v>717</v>
      </c>
      <c r="C25" s="48"/>
      <c r="D25" s="48"/>
      <c r="E25" s="48"/>
      <c r="F25" s="48" t="s">
        <v>341</v>
      </c>
      <c r="G25" s="48"/>
      <c r="H25" s="52"/>
      <c r="I25" s="49" t="s">
        <v>341</v>
      </c>
    </row>
    <row r="26" spans="1:9" ht="25.5">
      <c r="A26" s="32" t="s">
        <v>179</v>
      </c>
      <c r="B26" s="18">
        <v>800</v>
      </c>
      <c r="C26" s="47">
        <v>1113</v>
      </c>
      <c r="D26" s="47">
        <v>285109</v>
      </c>
      <c r="E26" s="47"/>
      <c r="F26" s="47">
        <v>1778161</v>
      </c>
      <c r="G26" s="49" t="s">
        <v>343</v>
      </c>
      <c r="H26" s="57"/>
      <c r="I26" s="47">
        <v>1457728</v>
      </c>
    </row>
  </sheetData>
  <mergeCells count="8">
    <mergeCell ref="A1:I1"/>
    <mergeCell ref="A2:I2"/>
    <mergeCell ref="A4:A5"/>
    <mergeCell ref="B4:B5"/>
    <mergeCell ref="C4:G4"/>
    <mergeCell ref="H4:H5"/>
    <mergeCell ref="I4:I5"/>
    <mergeCell ref="H3:I3"/>
  </mergeCells>
  <pageMargins left="0.70866141732283472" right="0.70866141732283472" top="0.74803149606299213" bottom="0" header="0.31496062992125984" footer="0.31496062992125984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38"/>
  <sheetViews>
    <sheetView topLeftCell="A22" workbookViewId="0">
      <selection activeCell="A27" sqref="A27:D27"/>
    </sheetView>
  </sheetViews>
  <sheetFormatPr defaultRowHeight="15"/>
  <cols>
    <col min="1" max="1" width="50.140625" customWidth="1"/>
    <col min="3" max="3" width="13.7109375" customWidth="1"/>
    <col min="4" max="4" width="14.42578125" customWidth="1"/>
  </cols>
  <sheetData>
    <row r="1" spans="1:21">
      <c r="A1" s="216" t="s">
        <v>203</v>
      </c>
      <c r="B1" s="216"/>
      <c r="C1" s="216"/>
      <c r="D1" s="21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5.75">
      <c r="A2" s="206" t="s">
        <v>317</v>
      </c>
      <c r="B2" s="206"/>
      <c r="C2" s="206"/>
      <c r="D2" s="206"/>
      <c r="E2" s="7"/>
      <c r="F2" s="7"/>
      <c r="G2" s="7"/>
    </row>
    <row r="3" spans="1:21" ht="15.75">
      <c r="A3" s="5"/>
      <c r="B3" s="5"/>
      <c r="C3" s="207" t="s">
        <v>204</v>
      </c>
      <c r="D3" s="207"/>
    </row>
    <row r="4" spans="1:21" ht="47.25" customHeight="1">
      <c r="A4" s="39" t="s">
        <v>68</v>
      </c>
      <c r="B4" s="40" t="s">
        <v>132</v>
      </c>
      <c r="C4" s="40" t="s">
        <v>85</v>
      </c>
      <c r="D4" s="40" t="s">
        <v>97</v>
      </c>
    </row>
    <row r="5" spans="1:21">
      <c r="A5" s="38">
        <v>1</v>
      </c>
      <c r="B5" s="38">
        <v>2</v>
      </c>
      <c r="C5" s="38">
        <v>3</v>
      </c>
      <c r="D5" s="38">
        <v>4</v>
      </c>
    </row>
    <row r="6" spans="1:21">
      <c r="A6" s="221" t="s">
        <v>181</v>
      </c>
      <c r="B6" s="221"/>
      <c r="C6" s="221"/>
      <c r="D6" s="221"/>
    </row>
    <row r="7" spans="1:21" ht="25.5">
      <c r="A7" s="41" t="s">
        <v>182</v>
      </c>
      <c r="B7" s="42">
        <v>10</v>
      </c>
      <c r="C7" s="58">
        <v>8721850</v>
      </c>
      <c r="D7" s="58">
        <v>4373566</v>
      </c>
    </row>
    <row r="8" spans="1:21">
      <c r="A8" s="43" t="s">
        <v>130</v>
      </c>
      <c r="B8" s="44"/>
      <c r="C8" s="59"/>
      <c r="D8" s="59"/>
    </row>
    <row r="9" spans="1:21">
      <c r="A9" s="41" t="s">
        <v>183</v>
      </c>
      <c r="B9" s="17">
        <v>11</v>
      </c>
      <c r="C9" s="60">
        <v>8730661</v>
      </c>
      <c r="D9" s="60">
        <v>4341775</v>
      </c>
    </row>
    <row r="10" spans="1:21">
      <c r="A10" s="41" t="s">
        <v>184</v>
      </c>
      <c r="B10" s="17">
        <v>16</v>
      </c>
      <c r="C10" s="152" t="s">
        <v>324</v>
      </c>
      <c r="D10" s="60">
        <v>31791</v>
      </c>
    </row>
    <row r="11" spans="1:21" ht="25.5">
      <c r="A11" s="41" t="s">
        <v>185</v>
      </c>
      <c r="B11" s="42">
        <v>20</v>
      </c>
      <c r="C11" s="58">
        <v>8635244</v>
      </c>
      <c r="D11" s="58">
        <v>4467067</v>
      </c>
    </row>
    <row r="12" spans="1:21">
      <c r="A12" s="43" t="s">
        <v>130</v>
      </c>
      <c r="B12" s="45"/>
      <c r="C12" s="61"/>
      <c r="D12" s="61"/>
    </row>
    <row r="13" spans="1:21">
      <c r="A13" s="41" t="s">
        <v>186</v>
      </c>
      <c r="B13" s="17">
        <v>21</v>
      </c>
      <c r="C13" s="60">
        <v>6110383</v>
      </c>
      <c r="D13" s="60">
        <v>2913326</v>
      </c>
    </row>
    <row r="14" spans="1:21">
      <c r="A14" s="41" t="s">
        <v>187</v>
      </c>
      <c r="B14" s="17">
        <v>23</v>
      </c>
      <c r="C14" s="60">
        <v>1175879</v>
      </c>
      <c r="D14" s="60">
        <v>754279</v>
      </c>
    </row>
    <row r="15" spans="1:21">
      <c r="A15" s="41" t="s">
        <v>188</v>
      </c>
      <c r="B15" s="17">
        <v>26</v>
      </c>
      <c r="C15" s="60">
        <v>313741</v>
      </c>
      <c r="D15" s="60">
        <v>335904</v>
      </c>
    </row>
    <row r="16" spans="1:21">
      <c r="A16" s="41" t="s">
        <v>189</v>
      </c>
      <c r="B16" s="17">
        <v>27</v>
      </c>
      <c r="C16" s="60">
        <v>1035242</v>
      </c>
      <c r="D16" s="60">
        <v>463558</v>
      </c>
    </row>
    <row r="17" spans="1:4" ht="26.25" customHeight="1">
      <c r="A17" s="41" t="s">
        <v>190</v>
      </c>
      <c r="B17" s="42">
        <v>30</v>
      </c>
      <c r="C17" s="58">
        <v>86606</v>
      </c>
      <c r="D17" s="53" t="s">
        <v>234</v>
      </c>
    </row>
    <row r="18" spans="1:4" ht="16.5" customHeight="1">
      <c r="A18" s="217" t="s">
        <v>191</v>
      </c>
      <c r="B18" s="218"/>
      <c r="C18" s="218"/>
      <c r="D18" s="219"/>
    </row>
    <row r="19" spans="1:4" ht="25.5">
      <c r="A19" s="41" t="s">
        <v>192</v>
      </c>
      <c r="B19" s="42">
        <v>40</v>
      </c>
      <c r="C19" s="58"/>
      <c r="D19" s="58">
        <v>14</v>
      </c>
    </row>
    <row r="20" spans="1:4">
      <c r="A20" s="43" t="s">
        <v>130</v>
      </c>
      <c r="B20" s="45"/>
      <c r="C20" s="61"/>
      <c r="D20" s="61"/>
    </row>
    <row r="21" spans="1:4">
      <c r="A21" s="41" t="s">
        <v>184</v>
      </c>
      <c r="B21" s="17">
        <v>51</v>
      </c>
      <c r="C21" s="58"/>
      <c r="D21" s="58">
        <v>14</v>
      </c>
    </row>
    <row r="22" spans="1:4" ht="25.5">
      <c r="A22" s="41" t="s">
        <v>193</v>
      </c>
      <c r="B22" s="42">
        <v>60</v>
      </c>
      <c r="C22" s="58">
        <v>21843</v>
      </c>
      <c r="D22" s="58">
        <v>7829</v>
      </c>
    </row>
    <row r="23" spans="1:4" ht="15" customHeight="1">
      <c r="A23" s="43" t="s">
        <v>130</v>
      </c>
      <c r="B23" s="45"/>
      <c r="C23" s="61"/>
      <c r="D23" s="61"/>
    </row>
    <row r="24" spans="1:4">
      <c r="A24" s="41" t="s">
        <v>194</v>
      </c>
      <c r="B24" s="17">
        <v>61</v>
      </c>
      <c r="C24" s="58">
        <v>21580</v>
      </c>
      <c r="D24" s="58">
        <v>7829</v>
      </c>
    </row>
    <row r="25" spans="1:4">
      <c r="A25" s="41" t="s">
        <v>189</v>
      </c>
      <c r="B25" s="17">
        <v>71</v>
      </c>
      <c r="C25" s="58">
        <v>263</v>
      </c>
      <c r="D25" s="58"/>
    </row>
    <row r="26" spans="1:4" ht="25.5">
      <c r="A26" s="41" t="s">
        <v>325</v>
      </c>
      <c r="B26" s="42">
        <v>80</v>
      </c>
      <c r="C26" s="53" t="s">
        <v>326</v>
      </c>
      <c r="D26" s="53" t="s">
        <v>334</v>
      </c>
    </row>
    <row r="27" spans="1:4" ht="17.25" customHeight="1">
      <c r="A27" s="220" t="s">
        <v>195</v>
      </c>
      <c r="B27" s="220"/>
      <c r="C27" s="220"/>
      <c r="D27" s="220"/>
    </row>
    <row r="28" spans="1:4" ht="25.5">
      <c r="A28" s="41" t="s">
        <v>196</v>
      </c>
      <c r="B28" s="42">
        <v>90</v>
      </c>
      <c r="C28" s="58">
        <v>1244432</v>
      </c>
      <c r="D28" s="53" t="s">
        <v>327</v>
      </c>
    </row>
    <row r="29" spans="1:4">
      <c r="A29" s="43" t="s">
        <v>130</v>
      </c>
      <c r="B29" s="45"/>
      <c r="C29" s="62"/>
      <c r="D29" s="62"/>
    </row>
    <row r="30" spans="1:4">
      <c r="A30" s="41" t="s">
        <v>184</v>
      </c>
      <c r="B30" s="46">
        <v>94</v>
      </c>
      <c r="C30" s="58">
        <v>1244432</v>
      </c>
      <c r="D30" s="53" t="s">
        <v>327</v>
      </c>
    </row>
    <row r="31" spans="1:4" ht="25.5">
      <c r="A31" s="41" t="s">
        <v>197</v>
      </c>
      <c r="B31" s="18">
        <v>100</v>
      </c>
      <c r="C31" s="58">
        <v>1281638</v>
      </c>
      <c r="D31" s="53" t="s">
        <v>235</v>
      </c>
    </row>
    <row r="32" spans="1:4">
      <c r="A32" s="43" t="s">
        <v>130</v>
      </c>
      <c r="B32" s="45"/>
      <c r="C32" s="62"/>
      <c r="D32" s="62"/>
    </row>
    <row r="33" spans="1:5" ht="16.5" customHeight="1">
      <c r="A33" s="41" t="s">
        <v>198</v>
      </c>
      <c r="B33" s="19">
        <v>105</v>
      </c>
      <c r="C33" s="63" t="s">
        <v>328</v>
      </c>
      <c r="D33" s="63" t="s">
        <v>235</v>
      </c>
      <c r="E33" s="54"/>
    </row>
    <row r="34" spans="1:5" ht="31.5" customHeight="1">
      <c r="A34" s="41" t="s">
        <v>199</v>
      </c>
      <c r="B34" s="18">
        <v>110</v>
      </c>
      <c r="C34" s="64" t="s">
        <v>329</v>
      </c>
      <c r="D34" s="64" t="s">
        <v>238</v>
      </c>
      <c r="E34" s="54"/>
    </row>
    <row r="35" spans="1:5" ht="24.75" customHeight="1">
      <c r="A35" s="41" t="s">
        <v>332</v>
      </c>
      <c r="B35" s="18">
        <v>120</v>
      </c>
      <c r="C35" s="64" t="s">
        <v>333</v>
      </c>
      <c r="D35" s="64"/>
      <c r="E35" s="54"/>
    </row>
    <row r="36" spans="1:5" ht="28.15" customHeight="1">
      <c r="A36" s="41" t="s">
        <v>200</v>
      </c>
      <c r="B36" s="18">
        <v>130</v>
      </c>
      <c r="C36" s="64" t="s">
        <v>330</v>
      </c>
      <c r="D36" s="64" t="s">
        <v>236</v>
      </c>
      <c r="E36" s="54"/>
    </row>
    <row r="37" spans="1:5" ht="25.5">
      <c r="A37" s="41" t="s">
        <v>201</v>
      </c>
      <c r="B37" s="18">
        <v>140</v>
      </c>
      <c r="C37" s="64" t="s">
        <v>237</v>
      </c>
      <c r="D37" s="64" t="s">
        <v>220</v>
      </c>
      <c r="E37" s="54"/>
    </row>
    <row r="38" spans="1:5" ht="25.5">
      <c r="A38" s="41" t="s">
        <v>202</v>
      </c>
      <c r="B38" s="18">
        <v>150</v>
      </c>
      <c r="C38" s="64" t="s">
        <v>331</v>
      </c>
      <c r="D38" s="64" t="s">
        <v>237</v>
      </c>
      <c r="E38" s="54"/>
    </row>
  </sheetData>
  <mergeCells count="6">
    <mergeCell ref="A1:D1"/>
    <mergeCell ref="A2:D2"/>
    <mergeCell ref="C3:D3"/>
    <mergeCell ref="A18:D18"/>
    <mergeCell ref="A27:D27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Отчет об исполнении ТС</vt:lpstr>
      <vt:lpstr>информация об исполн. ИП</vt:lpstr>
      <vt:lpstr>ОПиУ</vt:lpstr>
      <vt:lpstr>бАЛАНС</vt:lpstr>
      <vt:lpstr>ОБ ИЗМ. В КАПИТАЛЕ</vt:lpstr>
      <vt:lpstr>О ДВИЖЕНИИ ДЕНЕГ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2024-04-19T04:34:06Z</dcterms:modified>
</cp:coreProperties>
</file>