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filterPrivacy="1" defaultThemeVersion="124226"/>
  <xr:revisionPtr revIDLastSave="0" documentId="13_ncr:1_{2278C771-2990-48E5-A05A-50154F198C9A}" xr6:coauthVersionLast="43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Отчет об исполнении ТС" sheetId="1" r:id="rId1"/>
    <sheet name="Отчет по исполнению ИП" sheetId="8" r:id="rId2"/>
    <sheet name="ОПиУ" sheetId="2" r:id="rId3"/>
    <sheet name="бАЛАНС" sheetId="4" r:id="rId4"/>
    <sheet name="ОБ ИЗМ. В КАПИТАЛЕ" sheetId="5" r:id="rId5"/>
    <sheet name="О ДВИЖЕНИИ ДЕНЕГ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8" l="1"/>
  <c r="J12" i="8" s="1"/>
  <c r="I11" i="8"/>
  <c r="J11" i="8" s="1"/>
  <c r="E87" i="1"/>
  <c r="D87" i="1"/>
  <c r="E86" i="1"/>
  <c r="D86" i="1"/>
  <c r="D84" i="1"/>
  <c r="E80" i="1"/>
  <c r="E84" i="1" s="1"/>
  <c r="E78" i="1"/>
  <c r="F78" i="1" s="1"/>
  <c r="F77" i="1"/>
  <c r="F76" i="1"/>
  <c r="F68" i="1"/>
  <c r="F67" i="1"/>
  <c r="F66" i="1"/>
  <c r="G65" i="1"/>
  <c r="F65" i="1"/>
  <c r="F64" i="1"/>
  <c r="F63" i="1"/>
  <c r="F62" i="1"/>
  <c r="F61" i="1"/>
  <c r="F60" i="1"/>
  <c r="F59" i="1"/>
  <c r="F58" i="1"/>
  <c r="E57" i="1"/>
  <c r="F57" i="1" s="1"/>
  <c r="F56" i="1"/>
  <c r="F55" i="1"/>
  <c r="E54" i="1"/>
  <c r="F54" i="1" s="1"/>
  <c r="F53" i="1"/>
  <c r="F52" i="1"/>
  <c r="E51" i="1"/>
  <c r="F51" i="1" s="1"/>
  <c r="F50" i="1"/>
  <c r="F49" i="1"/>
  <c r="E44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E24" i="1"/>
  <c r="F24" i="1" s="1"/>
  <c r="F23" i="1"/>
  <c r="F22" i="1"/>
  <c r="F21" i="1"/>
  <c r="F20" i="1"/>
  <c r="E19" i="1"/>
  <c r="F19" i="1" s="1"/>
  <c r="F18" i="1"/>
  <c r="F17" i="1"/>
  <c r="F16" i="1"/>
  <c r="E15" i="1"/>
  <c r="J13" i="8" l="1"/>
  <c r="I13" i="8"/>
  <c r="E48" i="1"/>
  <c r="E47" i="1" s="1"/>
  <c r="F47" i="1" s="1"/>
  <c r="E14" i="1"/>
  <c r="F15" i="1"/>
  <c r="K13" i="8" l="1"/>
  <c r="E73" i="1"/>
  <c r="E74" i="1" s="1"/>
  <c r="F74" i="1" s="1"/>
  <c r="F48" i="1"/>
  <c r="F14" i="1"/>
  <c r="F7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E76" authorId="0" shapeId="0" xr:uid="{E8F2EAE3-4A13-4967-AF0B-837A9ADCAFCB}">
      <text>
        <r>
          <rPr>
            <b/>
            <sz val="9"/>
            <color indexed="81"/>
            <rFont val="Tahoma"/>
            <family val="2"/>
            <charset val="204"/>
          </rPr>
          <t xml:space="preserve">
ОСВ 6000 доход от тепла</t>
        </r>
      </text>
    </comment>
  </commentList>
</comments>
</file>

<file path=xl/sharedStrings.xml><?xml version="1.0" encoding="utf-8"?>
<sst xmlns="http://schemas.openxmlformats.org/spreadsheetml/2006/main" count="446" uniqueCount="322">
  <si>
    <t>№ п/п</t>
  </si>
  <si>
    <t>Наименование показателей тарифной сметы</t>
  </si>
  <si>
    <t>Отклонение, %</t>
  </si>
  <si>
    <t>I</t>
  </si>
  <si>
    <t>Затраты на производство товаров и предоставление услуг, всего, в т.ч.</t>
  </si>
  <si>
    <t>Материальные затраты, всего, в т.ч.</t>
  </si>
  <si>
    <t xml:space="preserve">Сырье и материалы </t>
  </si>
  <si>
    <t>Топливо</t>
  </si>
  <si>
    <t>Энергия</t>
  </si>
  <si>
    <t>Расходы на оплату труда, всего, в.ч.</t>
  </si>
  <si>
    <t>Заработная плата  производственного персонала</t>
  </si>
  <si>
    <t>Социальный налог, социальные отчисления</t>
  </si>
  <si>
    <t>Амортизация</t>
  </si>
  <si>
    <t>Прочие затраты</t>
  </si>
  <si>
    <t>5.1</t>
  </si>
  <si>
    <t>плата за сбросы и выбросы</t>
  </si>
  <si>
    <t>5.2</t>
  </si>
  <si>
    <t>природоохранные мероприятия</t>
  </si>
  <si>
    <t>5.3</t>
  </si>
  <si>
    <t>метрологическое обслуживание</t>
  </si>
  <si>
    <t>5.4</t>
  </si>
  <si>
    <t>страхование</t>
  </si>
  <si>
    <t>5.5</t>
  </si>
  <si>
    <t>5.6</t>
  </si>
  <si>
    <t>дератизация</t>
  </si>
  <si>
    <t>5.7</t>
  </si>
  <si>
    <t>5.8</t>
  </si>
  <si>
    <t>услуги по выгрузке угля из ж/д вагонов</t>
  </si>
  <si>
    <t>5.9</t>
  </si>
  <si>
    <t>услуги связи</t>
  </si>
  <si>
    <t>5.10</t>
  </si>
  <si>
    <t>коммунальные услуги</t>
  </si>
  <si>
    <t>5.11</t>
  </si>
  <si>
    <t>подготовка кадров</t>
  </si>
  <si>
    <t>5.12</t>
  </si>
  <si>
    <t>5.13</t>
  </si>
  <si>
    <t>затраты на охрану труда</t>
  </si>
  <si>
    <t>5.14</t>
  </si>
  <si>
    <t>Налоговые выплаты</t>
  </si>
  <si>
    <t>плата за пользование земельным участком</t>
  </si>
  <si>
    <t>плата за пользование радиочастотным спектром</t>
  </si>
  <si>
    <t>II</t>
  </si>
  <si>
    <t>Расходы периода - всего</t>
  </si>
  <si>
    <t>Общие и административные расходы, всего, в т.ч.</t>
  </si>
  <si>
    <t>Заработная плата  административного персонала</t>
  </si>
  <si>
    <t>Налоги, всего, в т.ч.</t>
  </si>
  <si>
    <t>имущественный налог</t>
  </si>
  <si>
    <t>налог на транспортные средства</t>
  </si>
  <si>
    <t xml:space="preserve">Амортизация  </t>
  </si>
  <si>
    <t>основных средств</t>
  </si>
  <si>
    <t>нематериальных активов</t>
  </si>
  <si>
    <t>Прочие расходы</t>
  </si>
  <si>
    <t xml:space="preserve">коммунального хозяйства </t>
  </si>
  <si>
    <t xml:space="preserve">услуги связи </t>
  </si>
  <si>
    <t xml:space="preserve">услуги банка </t>
  </si>
  <si>
    <t>услуги СМИ</t>
  </si>
  <si>
    <t>материалы</t>
  </si>
  <si>
    <t>периодическая печать</t>
  </si>
  <si>
    <t>почтовые услуги</t>
  </si>
  <si>
    <t>III</t>
  </si>
  <si>
    <t>Всего затрат на предоставление услуг</t>
  </si>
  <si>
    <t>IV</t>
  </si>
  <si>
    <t>Всего доходов</t>
  </si>
  <si>
    <t>VI</t>
  </si>
  <si>
    <t>VII</t>
  </si>
  <si>
    <t>ОТЧЕТ О ПРИБЫЛЯХ И УБЫТКАХ</t>
  </si>
  <si>
    <t>Наименование показателей</t>
  </si>
  <si>
    <t>Себестоимость реализованных товаров и услуг</t>
  </si>
  <si>
    <t>Валовая прибыль (строка 010 – строка 011)</t>
  </si>
  <si>
    <t>Прочие доходы</t>
  </si>
  <si>
    <t>Итого операционная прибыль (убыток) (+/- строки с 012 по 016)</t>
  </si>
  <si>
    <t>Доходы по финансированию</t>
  </si>
  <si>
    <t>Прибыль (убыток) до налогообложения (+/- строки с 020 по 025)</t>
  </si>
  <si>
    <t>Расходы по подоходному налогу</t>
  </si>
  <si>
    <t>Прибыль (убыток) после налогообложения от продолжающейся деятельности (строка 100 – строка 101)</t>
  </si>
  <si>
    <t>За отчетный период</t>
  </si>
  <si>
    <t>Сведения</t>
  </si>
  <si>
    <t>Причины отклонения</t>
  </si>
  <si>
    <t>услуги  охраны</t>
  </si>
  <si>
    <t>услуги по сопровождению программы 1С</t>
  </si>
  <si>
    <t xml:space="preserve">обслуживание компьютерной техники </t>
  </si>
  <si>
    <t>За предыдущий период</t>
  </si>
  <si>
    <t>услуги тех. обслуживание системы контроля и управления доступом</t>
  </si>
  <si>
    <t>1.1</t>
  </si>
  <si>
    <t>2</t>
  </si>
  <si>
    <t>2.1</t>
  </si>
  <si>
    <t>2.2</t>
  </si>
  <si>
    <t>3</t>
  </si>
  <si>
    <t>4</t>
  </si>
  <si>
    <t>5</t>
  </si>
  <si>
    <t>техническое обслуживание спец.механизмов</t>
  </si>
  <si>
    <t>6</t>
  </si>
  <si>
    <t>6.1</t>
  </si>
  <si>
    <t>6.2</t>
  </si>
  <si>
    <t>7</t>
  </si>
  <si>
    <t>7.1</t>
  </si>
  <si>
    <t>7.2</t>
  </si>
  <si>
    <t>7.3</t>
  </si>
  <si>
    <t>7.4</t>
  </si>
  <si>
    <t>7.5</t>
  </si>
  <si>
    <t>Ремонт всего, в т.ч.</t>
  </si>
  <si>
    <t>в том числе:</t>
  </si>
  <si>
    <t>АКТИВЫ</t>
  </si>
  <si>
    <t>Код
строки</t>
  </si>
  <si>
    <t>На конец отчетного периода</t>
  </si>
  <si>
    <t>На начало отчетного периода</t>
  </si>
  <si>
    <t>I. Краткосрочные активы</t>
  </si>
  <si>
    <t>Денежные средства и их эквиваленты</t>
  </si>
  <si>
    <t>Краткосрочная торговая и прочая дебиторская задолженность</t>
  </si>
  <si>
    <t>Запасы</t>
  </si>
  <si>
    <t>Прочие краткосрочные активы</t>
  </si>
  <si>
    <t>II. Долгосрочные активы</t>
  </si>
  <si>
    <t>Основные средства</t>
  </si>
  <si>
    <t>Нематериальные активы</t>
  </si>
  <si>
    <t>Прочие долгосрочные активы</t>
  </si>
  <si>
    <t>БАЛАНС (строка 100 + строка 101 + строка 200)</t>
  </si>
  <si>
    <t>III. Краткосрочные обязательства</t>
  </si>
  <si>
    <t>Краткосрочная торговая и прочая кредиторская задолженность</t>
  </si>
  <si>
    <t>Вознаграждения работникам</t>
  </si>
  <si>
    <t>Прочие краткосрочные обязательства</t>
  </si>
  <si>
    <t>IV. Долгосрочные обязательства</t>
  </si>
  <si>
    <t>Прочие долгосрочные финансовые обязательства</t>
  </si>
  <si>
    <t>Отложенные налоговые обязательства</t>
  </si>
  <si>
    <t>Прочие долгосрочные обязательства</t>
  </si>
  <si>
    <t>V. Капитал</t>
  </si>
  <si>
    <t>Уставный (акционерный) капитал</t>
  </si>
  <si>
    <t>Эмиссионный доход</t>
  </si>
  <si>
    <t>Нераспределенная прибыль (непокрытый убыток)</t>
  </si>
  <si>
    <t>Итого капитал, относимый на собственников материнской организации (сумма строк с 410 по 414)</t>
  </si>
  <si>
    <t>Всего капитал (строка 420 +/- строка 421)</t>
  </si>
  <si>
    <t>БАЛАНС (строка 300 + строка 301 + строка 400 + строка 500)</t>
  </si>
  <si>
    <t>БУХГАЛТЕРСКИЙ БАЛАНС</t>
  </si>
  <si>
    <t>Наименование компонентов</t>
  </si>
  <si>
    <t>Капитал материнской организации</t>
  </si>
  <si>
    <t>Доля неконтроли- рующих собственников</t>
  </si>
  <si>
    <t>Итого капитал</t>
  </si>
  <si>
    <t xml:space="preserve">Выкупленные собственные долевые инструменты </t>
  </si>
  <si>
    <t>Сальдо на 1 января предыдущего года</t>
  </si>
  <si>
    <t>Пересчитанное сальдо (строка 010+/-строка 011)</t>
  </si>
  <si>
    <t>Общая совокупная прибыль, всего(строка 210 + строка 220):</t>
  </si>
  <si>
    <t>Прибыль (убыток) за год</t>
  </si>
  <si>
    <t>Операции с собственниками, всего (сумма строк с 310 по 318):</t>
  </si>
  <si>
    <t>Сальдо на 1 января отчетного года 
(строка 100 + строка 200 + строка 300 + строка 319)</t>
  </si>
  <si>
    <t>Пересчитанное сальдо (строка 400 +/- строка 401)</t>
  </si>
  <si>
    <t>Прочая совокупная прибыль, всего (сумма строк с 621 по 629):</t>
  </si>
  <si>
    <t>Нераспределенная прибыль</t>
  </si>
  <si>
    <t>Сальдо на 31 декабря отчетного года 
(строка 500 + строка 600 + строка 700 + строка 719)</t>
  </si>
  <si>
    <t>ОТЧЕТ ОБ ИЗМЕНЕНИЯХ В КАПИТАЛЕ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</si>
  <si>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</si>
  <si>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</si>
  <si>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>реализация товаров и услуг</t>
  </si>
  <si>
    <t>прочие поступления</t>
  </si>
  <si>
    <t>2. Выбытие денежных средств, всего (сумма строк с 021 по 027)</t>
  </si>
  <si>
    <t>платежи поставщикам за товары и услуги</t>
  </si>
  <si>
    <t>выплаты по оплате труда</t>
  </si>
  <si>
    <t>подоходный налог и другие платежи в бюджет</t>
  </si>
  <si>
    <t>прочие выплаты</t>
  </si>
  <si>
    <t>3. Чистая сумма денежных средств от операционной деятельности (строка 010 – строка 020)</t>
  </si>
  <si>
    <t>II. Движение денежных средств от инвестиционной деятельности</t>
  </si>
  <si>
    <t>1. Поступление денежных средств, всего (сумма строк с 041 по 051)</t>
  </si>
  <si>
    <t>2. Выбытие денежных средств, всего (сумма строк с 061 по 071)</t>
  </si>
  <si>
    <t>приобретение основных средств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</si>
  <si>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</si>
  <si>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</si>
  <si>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>2. Выбытие денежных средств, всего (сумма строк с 101 по 105)</t>
  </si>
  <si>
    <t>прочие выбытия</t>
  </si>
  <si>
    <t>3. Чистая сумма денежных средств от финансовой деятельности (строка 090 – строка 100)</t>
  </si>
  <si>
    <t>5. Увеличение +/- уменьшение денежных средств (строка 030 +/- строка 080 +/- строка 110 +/- строка 120)</t>
  </si>
  <si>
    <t>6. Денежные средства и их эквиваленты на начало отчетного периода</t>
  </si>
  <si>
    <t>7. Денежные средства и их эквиваленты на конец отчетного периода</t>
  </si>
  <si>
    <t>ОТЧЕТ О ДВИЖЕНИИ ДЕНЕЖНЫХ СРЕДСТВ (Прямой метод)</t>
  </si>
  <si>
    <t>в тысячах тенге</t>
  </si>
  <si>
    <t>Компоненты прочего совокупного дохода</t>
  </si>
  <si>
    <t>переоценка основных средств и  нематериальных активов (за минусом налогового эффекта)</t>
  </si>
  <si>
    <t>Краткосрочные оценочные обязательства</t>
  </si>
  <si>
    <t>регулирование поверхностного стока</t>
  </si>
  <si>
    <t>Прибыль, в том числе</t>
  </si>
  <si>
    <t>об исполнении тарифной сметы на регулируемые услуги</t>
  </si>
  <si>
    <t xml:space="preserve">по производству тепловой энергии </t>
  </si>
  <si>
    <t>Объем оказываемых услуг (товаров, работ)</t>
  </si>
  <si>
    <t>Тариф</t>
  </si>
  <si>
    <t>Прочий совокупный доход, всего (сумма строк с 221 по 229):</t>
  </si>
  <si>
    <t>переоценка основных средств и нематериальных активов (за минусом налогового эффекта)</t>
  </si>
  <si>
    <t>Единица изм.</t>
  </si>
  <si>
    <t xml:space="preserve">Фактически сложившиеся показатели тарифной сметы </t>
  </si>
  <si>
    <t>тыс.тенге</t>
  </si>
  <si>
    <t>1.2</t>
  </si>
  <si>
    <t>1.3</t>
  </si>
  <si>
    <t>затраты не предусмотрены тарифной сметой, но фактически понесены</t>
  </si>
  <si>
    <t>Гкал</t>
  </si>
  <si>
    <t>Заявленные услуги выполнены в полном объеме и с надлежащим качеством в соответствии с температурным графиком</t>
  </si>
  <si>
    <t>тенге/ Гкал</t>
  </si>
  <si>
    <t>Справочно</t>
  </si>
  <si>
    <t>Среднесписочная численность работников, всего</t>
  </si>
  <si>
    <t>чел.</t>
  </si>
  <si>
    <t>производственного персонала</t>
  </si>
  <si>
    <t>административного персонала</t>
  </si>
  <si>
    <t>Среднемесячная заработная плата, всего</t>
  </si>
  <si>
    <t>тенге</t>
  </si>
  <si>
    <t>административно-управленческого персонала</t>
  </si>
  <si>
    <t>Итого краткосрочных активов (сумма строк с 010 по 022)</t>
  </si>
  <si>
    <t>Итого долгосрочных активов (сумма строк с 110 по 127)</t>
  </si>
  <si>
    <t>Итого краткосрочных обязательств (сумма строк с 210 по 222)</t>
  </si>
  <si>
    <t>Итого долгосрочных обязательств (сумма строк с 310 по 321)</t>
  </si>
  <si>
    <t>3. Чистая сумма денежных средств от инвестиционной деятельности (строка 040 – строка 060)</t>
  </si>
  <si>
    <t>4. Влияние обменных курсов валют к тенге</t>
  </si>
  <si>
    <t>010</t>
  </si>
  <si>
    <t>011</t>
  </si>
  <si>
    <t>012</t>
  </si>
  <si>
    <t>014</t>
  </si>
  <si>
    <t>015</t>
  </si>
  <si>
    <t>016</t>
  </si>
  <si>
    <t>020</t>
  </si>
  <si>
    <t>021</t>
  </si>
  <si>
    <t>100</t>
  </si>
  <si>
    <t>101</t>
  </si>
  <si>
    <t>Прибыль за год (строка 200 + строка 201) относимая на:</t>
  </si>
  <si>
    <t>300</t>
  </si>
  <si>
    <t>Выручка</t>
  </si>
  <si>
    <t>Административные расходы</t>
  </si>
  <si>
    <t>Общая совокупная прибыль (строка 300 + строка 400)</t>
  </si>
  <si>
    <t>реализация основных средств</t>
  </si>
  <si>
    <t>Общий совокупный доход, всего (строка 610 + строка 620):</t>
  </si>
  <si>
    <t>Отчетный период:  2024 год</t>
  </si>
  <si>
    <r>
      <t xml:space="preserve">Индекс: </t>
    </r>
    <r>
      <rPr>
        <sz val="12"/>
        <color theme="1"/>
        <rFont val="Times New Roman"/>
        <family val="1"/>
        <charset val="204"/>
      </rPr>
      <t>ИТС-1</t>
    </r>
  </si>
  <si>
    <r>
      <t xml:space="preserve">Периодичность: </t>
    </r>
    <r>
      <rPr>
        <sz val="12"/>
        <color theme="1"/>
        <rFont val="Times New Roman"/>
        <family val="1"/>
        <charset val="204"/>
      </rPr>
      <t>годовая</t>
    </r>
  </si>
  <si>
    <r>
      <t xml:space="preserve">Куда представляется форма: </t>
    </r>
    <r>
      <rPr>
        <sz val="12"/>
        <color theme="1"/>
        <rFont val="Times New Roman"/>
        <family val="1"/>
        <charset val="204"/>
      </rPr>
      <t>В комитет по регулированию естественных монополий и защите конкуренции Министерства Республики Казахстан</t>
    </r>
  </si>
  <si>
    <r>
      <t>Срок представления:</t>
    </r>
    <r>
      <rPr>
        <sz val="12"/>
        <rFont val="Times New Roman"/>
        <family val="1"/>
        <charset val="204"/>
      </rPr>
      <t xml:space="preserve"> ежегодно не позднее 1 мая года, отчетного периода</t>
    </r>
  </si>
  <si>
    <t>Предусмотрено в утвержденной тарифной смете на 2024 г</t>
  </si>
  <si>
    <t>V</t>
  </si>
  <si>
    <t>Регулируемая база задействованных активов</t>
  </si>
  <si>
    <t>ОТЧЕТНЫЙ ПЕРИОД 1 ПОЛУГОДИЕ 2024 Г.</t>
  </si>
  <si>
    <t>Расходы по финансированию</t>
  </si>
  <si>
    <t>022</t>
  </si>
  <si>
    <t>Текущий подоходный налог</t>
  </si>
  <si>
    <t>Прочие краткосрочные финансовые обязательства</t>
  </si>
  <si>
    <t>-</t>
  </si>
  <si>
    <t>(27 095)</t>
  </si>
  <si>
    <t>(606 655)</t>
  </si>
  <si>
    <t>ОТЧЕТНЫЙ ПЕРИОД 1 ПОЛУГОДИЕ 2024Г.</t>
  </si>
  <si>
    <t xml:space="preserve">Прочие операции с собственниками </t>
  </si>
  <si>
    <r>
      <t xml:space="preserve">Представляет: </t>
    </r>
    <r>
      <rPr>
        <sz val="12"/>
        <color theme="1"/>
        <rFont val="Times New Roman"/>
        <family val="1"/>
        <charset val="204"/>
      </rPr>
      <t>ТОО "Bassel Group LLS"</t>
    </r>
  </si>
  <si>
    <t>дефицит затрат утвержденной тарифной сметы (исключены затраты на эксплуатационные материалы)</t>
  </si>
  <si>
    <t>показатели утверждены уполномоченным органом в расчете на год, фактические затраты за период январь-июнь</t>
  </si>
  <si>
    <t>увеличение стоимости электроэнергии</t>
  </si>
  <si>
    <t>дефицит затрат утвержденной тарифной сметы</t>
  </si>
  <si>
    <t>доп. затраты согласно действующему законодательству, не учтенные в утвержденной тарифной смете:  покупка квот.</t>
  </si>
  <si>
    <t>услуги стороннего транспорта</t>
  </si>
  <si>
    <t xml:space="preserve">дефицит затрат утвержденной тарифной сметы, незапланированное расходование средств на услуги бульдозеров,  автопогрузчика. </t>
  </si>
  <si>
    <t>услуги противопожарной службы</t>
  </si>
  <si>
    <t>дефицит затрат утв.тарифной сметы</t>
  </si>
  <si>
    <t>5.15</t>
  </si>
  <si>
    <t>5.16</t>
  </si>
  <si>
    <t>инспекционный контроль за сертифицированной системой менеджмента качества ИСО</t>
  </si>
  <si>
    <t>5.17</t>
  </si>
  <si>
    <t>проведение экспертиз</t>
  </si>
  <si>
    <t>5.18</t>
  </si>
  <si>
    <t>проекты</t>
  </si>
  <si>
    <t>5.20</t>
  </si>
  <si>
    <t>другие (техническое обследование)</t>
  </si>
  <si>
    <t>изменение коэффициента распределения затрат от утвержденных в тарифной смете, ввиду неполного года реализации</t>
  </si>
  <si>
    <t>увеличение стоимости основных средств  в результате переоценки имущества</t>
  </si>
  <si>
    <t>7.5.1</t>
  </si>
  <si>
    <t>увеличение стоимости коммунальных услуг</t>
  </si>
  <si>
    <t>7.5.2</t>
  </si>
  <si>
    <t>7.5.3</t>
  </si>
  <si>
    <t>7.5.4</t>
  </si>
  <si>
    <t>7.5.7</t>
  </si>
  <si>
    <t>7.5.9</t>
  </si>
  <si>
    <t>7.5.10</t>
  </si>
  <si>
    <t>охрана</t>
  </si>
  <si>
    <t>увеличение стоимости услуг</t>
  </si>
  <si>
    <t>7.5.11</t>
  </si>
  <si>
    <t>7.5.13</t>
  </si>
  <si>
    <t>7.5.14</t>
  </si>
  <si>
    <t xml:space="preserve"> увеличение фонда оплаты труда и увеличение процента отчислений </t>
  </si>
  <si>
    <t>7.5.15</t>
  </si>
  <si>
    <t>7.5.16</t>
  </si>
  <si>
    <t>7.5.17</t>
  </si>
  <si>
    <t>7.5.18</t>
  </si>
  <si>
    <t>обучение персонала</t>
  </si>
  <si>
    <t>7.5.19</t>
  </si>
  <si>
    <t>другие (переоценка ОС)</t>
  </si>
  <si>
    <t>ТОО «Bassel Group LLS» - производство тепловой энергии</t>
  </si>
  <si>
    <t>(наименование субъекта естественной монополии, вид деятельности)</t>
  </si>
  <si>
    <t>Информация о плановых и фактических объемах предоставления регулируемых услуг</t>
  </si>
  <si>
    <t>Отчет о прибылях и убытках*</t>
  </si>
  <si>
    <t>Сумма инвестиционной программы</t>
  </si>
  <si>
    <t>Информация о фактических условиях и размерах финансирования инвестиционной программы, тысяч тенге</t>
  </si>
  <si>
    <t>Информация о сопоставлении фактических показателей исполнения инвестиционной программы с показателями, утвержденными в инвестиционной программе**</t>
  </si>
  <si>
    <t>Разъяснение причин отклонения достигнутых фактических показателей от показателей в утвержденной инвестиционной программе</t>
  </si>
  <si>
    <t>Оценка повышения качества и надежности предоставляемых регулируемых услуг и эффективности деятельности</t>
  </si>
  <si>
    <t>Наименование регулируемых услуг (товаров, работ) и обслуживаемая территория</t>
  </si>
  <si>
    <t>Наименование мероприятий</t>
  </si>
  <si>
    <t>Единица измерения</t>
  </si>
  <si>
    <t>Количество в натуральных показателях</t>
  </si>
  <si>
    <t>Период предоставления услуги в рамках инвестиционной программы</t>
  </si>
  <si>
    <t>План</t>
  </si>
  <si>
    <t>Факт</t>
  </si>
  <si>
    <t>Отклонение</t>
  </si>
  <si>
    <t>Собственные средства</t>
  </si>
  <si>
    <t>Заемные средства</t>
  </si>
  <si>
    <t>Бюджетные средства</t>
  </si>
  <si>
    <t>Снижение расхода сырья, материалов, топлива и энергии в натуральном выражении в зависимости от утвержденной инвестиционной программы</t>
  </si>
  <si>
    <t>Снижение износа (физического) основных фондов (активов), %, по годам реализации в зависимости от утвержденной инвестиционной программы</t>
  </si>
  <si>
    <t>Снижение потерь, %, по годам реализации в зависимости от утвержденной инвестиционной программы</t>
  </si>
  <si>
    <t>Снижение аварийности, по годам реализации в зависимости от утвержденной инвестиционной программы</t>
  </si>
  <si>
    <t>Прибыль</t>
  </si>
  <si>
    <t>Факт прошлого года</t>
  </si>
  <si>
    <t>Факт текущего года</t>
  </si>
  <si>
    <t>Производство тепловой энергии,                  г. Темиртау</t>
  </si>
  <si>
    <t>прил.</t>
  </si>
  <si>
    <t>откл. нет</t>
  </si>
  <si>
    <t>удовл.</t>
  </si>
  <si>
    <t>ИТОГО:</t>
  </si>
  <si>
    <t>Отчет об исполнении инвестиционной программы за 2024  год</t>
  </si>
  <si>
    <r>
      <t xml:space="preserve">Замена водяного экономайзера 1 ступени </t>
    </r>
    <r>
      <rPr>
        <b/>
        <sz val="11"/>
        <rFont val="Times New Roman"/>
        <family val="1"/>
        <charset val="204"/>
      </rPr>
      <t>котлоагрегата ст.№10</t>
    </r>
    <r>
      <rPr>
        <sz val="11"/>
        <rFont val="Times New Roman"/>
        <family val="1"/>
        <charset val="204"/>
      </rPr>
      <t xml:space="preserve"> </t>
    </r>
  </si>
  <si>
    <t>65,5 тн</t>
  </si>
  <si>
    <t>30 320 – амортизация,        87 946  - за счет иного вида деятельности (электроэнергия)</t>
  </si>
  <si>
    <t>условное топливо 1,6 кг/Гкал</t>
  </si>
  <si>
    <r>
      <t xml:space="preserve">Замена кубов воздухоподогревателя (ВЗП) 2 ступени </t>
    </r>
    <r>
      <rPr>
        <b/>
        <sz val="11"/>
        <rFont val="Times New Roman"/>
        <family val="1"/>
        <charset val="204"/>
      </rPr>
      <t>котлоагрегата ст.№10</t>
    </r>
    <r>
      <rPr>
        <sz val="11"/>
        <rFont val="Times New Roman"/>
        <family val="1"/>
        <charset val="204"/>
      </rPr>
      <t xml:space="preserve"> </t>
    </r>
  </si>
  <si>
    <t>81 тн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</si>
</sst>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164" formatCode="000"/>
    <numFmt numFmtId="165" formatCode="0.0"/>
    <numFmt numFmtId="166" formatCode="#,##0,"/>
    <numFmt numFmtId="167" formatCode="0,"/>
    <numFmt numFmtId="168" formatCode="[=-8256288.61]&quot;(8 256)&quot;;General"/>
    <numFmt numFmtId="169" formatCode="[=-1580697274.68]&quot;(1 580 697)&quot;;General"/>
    <numFmt numFmtId="170" formatCode="[=-1570340977.96]&quot;(1 570 341)&quot;;General"/>
    <numFmt numFmtId="171" formatCode="[=-170089807]&quot;(170 090)&quot;;General"/>
    <numFmt numFmtId="172" formatCode="[=-1407436247]&quot;(1 407 436)&quot;;General"/>
    <numFmt numFmtId="173" formatCode="[=-1436220412.56]&quot;(1 436 220)&quot;;General"/>
    <numFmt numFmtId="174" formatCode="[=-230352645]&quot;(230 353)&quot;;General"/>
    <numFmt numFmtId="175" formatCode="[=-1409096168.37]&quot;(1 409 096)&quot;;General"/>
    <numFmt numFmtId="176" formatCode="[=-1205867767.56]&quot;(1 205 868)&quot;;General"/>
    <numFmt numFmtId="177" formatCode="[=-1109265936.51]&quot;(1 109 266)&quot;;General"/>
    <numFmt numFmtId="178" formatCode="[=-574885679.44]&quot;(574 886)&quot;;General"/>
    <numFmt numFmtId="179" formatCode="[=-29676921.83]&quot;(29 677)&quot;;General"/>
    <numFmt numFmtId="180" formatCode="[=-606654541.13]&quot;(606 655)&quot;;General"/>
    <numFmt numFmtId="181" formatCode="[=-1740929243.76]&quot;(1 740 929)&quot;;General"/>
    <numFmt numFmtId="182" formatCode="[=-1161370018.98]&quot;(1 161 370)&quot;;General"/>
    <numFmt numFmtId="183" formatCode="[=-27095316.35]&quot;(27 095)&quot;;General"/>
    <numFmt numFmtId="184" formatCode="[=-22286663.07]&quot;(22 287)&quot;;General"/>
    <numFmt numFmtId="185" formatCode="[=-160339151.51]&quot;(160 339)&quot;;General"/>
    <numFmt numFmtId="186" formatCode="[=-217229292.5]&quot;(217 229)&quot;;General"/>
    <numFmt numFmtId="187" formatCode="[=-15598332]&quot;(15 598)&quot;;General"/>
    <numFmt numFmtId="188" formatCode="[=-14800]&quot;(15)&quot;;General"/>
    <numFmt numFmtId="189" formatCode="[=-26932791.67]&quot;(26 933)&quot;;General"/>
  </numFmts>
  <fonts count="4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PragmaticaCTT"/>
      <charset val="204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8"/>
      <name val="Arial"/>
      <family val="2"/>
    </font>
    <font>
      <sz val="8"/>
      <name val="Calibri"/>
      <family val="2"/>
      <scheme val="minor"/>
    </font>
    <font>
      <sz val="8"/>
      <name val="Arial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u/>
      <sz val="11"/>
      <color theme="3"/>
      <name val="Calibri"/>
      <family val="2"/>
      <charset val="204"/>
      <scheme val="minor"/>
    </font>
    <font>
      <i/>
      <sz val="10"/>
      <color theme="4" tint="-0.249977111117893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7" fillId="0" borderId="0"/>
    <xf numFmtId="0" fontId="2" fillId="0" borderId="0"/>
    <xf numFmtId="0" fontId="7" fillId="0" borderId="0"/>
    <xf numFmtId="0" fontId="21" fillId="0" borderId="0"/>
    <xf numFmtId="0" fontId="23" fillId="0" borderId="0"/>
    <xf numFmtId="0" fontId="1" fillId="0" borderId="0"/>
  </cellStyleXfs>
  <cellXfs count="271">
    <xf numFmtId="0" fontId="0" fillId="0" borderId="0" xfId="0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NumberFormat="1" applyFont="1" applyAlignment="1">
      <alignment vertical="center"/>
    </xf>
    <xf numFmtId="0" fontId="5" fillId="0" borderId="0" xfId="0" applyFont="1"/>
    <xf numFmtId="0" fontId="8" fillId="0" borderId="0" xfId="0" applyFont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4" xfId="0" applyNumberFormat="1" applyFont="1" applyFill="1" applyBorder="1" applyAlignment="1">
      <alignment horizontal="center" vertical="center"/>
    </xf>
    <xf numFmtId="1" fontId="12" fillId="2" borderId="4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9" fillId="2" borderId="3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9" fillId="0" borderId="7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vertical="top" wrapText="1"/>
    </xf>
    <xf numFmtId="0" fontId="9" fillId="0" borderId="1" xfId="0" applyNumberFormat="1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4" fontId="1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top"/>
    </xf>
    <xf numFmtId="0" fontId="17" fillId="0" borderId="0" xfId="0" applyFont="1"/>
    <xf numFmtId="3" fontId="0" fillId="0" borderId="0" xfId="0" applyNumberFormat="1"/>
    <xf numFmtId="0" fontId="18" fillId="2" borderId="1" xfId="0" applyNumberFormat="1" applyFont="1" applyFill="1" applyBorder="1" applyAlignment="1">
      <alignment horizontal="center" vertical="center"/>
    </xf>
    <xf numFmtId="0" fontId="19" fillId="0" borderId="0" xfId="0" applyFont="1"/>
    <xf numFmtId="0" fontId="0" fillId="0" borderId="1" xfId="0" applyBorder="1"/>
    <xf numFmtId="0" fontId="10" fillId="0" borderId="1" xfId="5" applyNumberFormat="1" applyFont="1" applyBorder="1" applyAlignment="1">
      <alignment horizontal="center" vertical="center" wrapText="1"/>
    </xf>
    <xf numFmtId="0" fontId="15" fillId="0" borderId="1" xfId="5" applyNumberFormat="1" applyFont="1" applyBorder="1" applyAlignment="1">
      <alignment horizontal="center" vertical="center" wrapText="1"/>
    </xf>
    <xf numFmtId="0" fontId="10" fillId="0" borderId="1" xfId="5" applyNumberFormat="1" applyFont="1" applyBorder="1" applyAlignment="1">
      <alignment horizontal="center" vertical="top" wrapText="1"/>
    </xf>
    <xf numFmtId="0" fontId="15" fillId="0" borderId="14" xfId="5" applyNumberFormat="1" applyFont="1" applyBorder="1" applyAlignment="1">
      <alignment vertical="center" wrapText="1"/>
    </xf>
    <xf numFmtId="0" fontId="9" fillId="2" borderId="15" xfId="0" applyNumberFormat="1" applyFont="1" applyFill="1" applyBorder="1" applyAlignment="1">
      <alignment horizontal="center" vertical="center" wrapText="1"/>
    </xf>
    <xf numFmtId="0" fontId="9" fillId="2" borderId="16" xfId="0" applyNumberFormat="1" applyFont="1" applyFill="1" applyBorder="1" applyAlignment="1">
      <alignment horizontal="center" vertical="center" wrapText="1"/>
    </xf>
    <xf numFmtId="1" fontId="9" fillId="2" borderId="18" xfId="0" applyNumberFormat="1" applyFont="1" applyFill="1" applyBorder="1" applyAlignment="1">
      <alignment horizontal="center" vertical="center" wrapText="1"/>
    </xf>
    <xf numFmtId="0" fontId="10" fillId="2" borderId="18" xfId="0" applyNumberFormat="1" applyFont="1" applyFill="1" applyBorder="1" applyAlignment="1">
      <alignment horizontal="left" vertical="center" wrapText="1"/>
    </xf>
    <xf numFmtId="0" fontId="15" fillId="2" borderId="18" xfId="0" applyNumberFormat="1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/>
    </xf>
    <xf numFmtId="0" fontId="14" fillId="0" borderId="12" xfId="0" applyFont="1" applyBorder="1"/>
    <xf numFmtId="0" fontId="16" fillId="0" borderId="12" xfId="0" applyFont="1" applyBorder="1"/>
    <xf numFmtId="0" fontId="15" fillId="0" borderId="20" xfId="5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0" fillId="0" borderId="0" xfId="0" applyFill="1"/>
    <xf numFmtId="0" fontId="10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right"/>
    </xf>
    <xf numFmtId="3" fontId="10" fillId="0" borderId="1" xfId="0" applyNumberFormat="1" applyFont="1" applyFill="1" applyBorder="1" applyAlignment="1">
      <alignment horizontal="right" vertical="top"/>
    </xf>
    <xf numFmtId="49" fontId="10" fillId="0" borderId="1" xfId="0" applyNumberFormat="1" applyFont="1" applyFill="1" applyBorder="1" applyAlignment="1">
      <alignment horizontal="right" vertical="top"/>
    </xf>
    <xf numFmtId="0" fontId="5" fillId="0" borderId="0" xfId="0" applyFont="1" applyFill="1"/>
    <xf numFmtId="0" fontId="10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horizontal="center" vertical="center" wrapText="1"/>
    </xf>
    <xf numFmtId="1" fontId="9" fillId="0" borderId="19" xfId="0" applyNumberFormat="1" applyFont="1" applyFill="1" applyBorder="1" applyAlignment="1">
      <alignment horizontal="center" vertical="center" wrapText="1"/>
    </xf>
    <xf numFmtId="166" fontId="10" fillId="0" borderId="1" xfId="5" applyNumberFormat="1" applyFont="1" applyFill="1" applyBorder="1" applyAlignment="1">
      <alignment horizontal="right" vertical="center" wrapText="1"/>
    </xf>
    <xf numFmtId="166" fontId="10" fillId="0" borderId="13" xfId="5" applyNumberFormat="1" applyFont="1" applyFill="1" applyBorder="1" applyAlignment="1">
      <alignment horizontal="right" vertical="center" wrapText="1"/>
    </xf>
    <xf numFmtId="166" fontId="10" fillId="0" borderId="1" xfId="5" applyNumberFormat="1" applyFont="1" applyFill="1" applyBorder="1" applyAlignment="1">
      <alignment horizontal="right" vertical="top" wrapText="1"/>
    </xf>
    <xf numFmtId="166" fontId="10" fillId="0" borderId="13" xfId="5" applyNumberFormat="1" applyFont="1" applyFill="1" applyBorder="1" applyAlignment="1">
      <alignment horizontal="right" vertical="top" wrapText="1"/>
    </xf>
    <xf numFmtId="166" fontId="15" fillId="0" borderId="1" xfId="5" applyNumberFormat="1" applyFont="1" applyFill="1" applyBorder="1" applyAlignment="1">
      <alignment horizontal="right" vertical="center" wrapText="1"/>
    </xf>
    <xf numFmtId="166" fontId="24" fillId="0" borderId="9" xfId="0" applyNumberFormat="1" applyFont="1" applyBorder="1" applyAlignment="1">
      <alignment vertical="center"/>
    </xf>
    <xf numFmtId="166" fontId="25" fillId="0" borderId="9" xfId="0" applyNumberFormat="1" applyFont="1" applyBorder="1" applyAlignment="1">
      <alignment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0" borderId="12" xfId="0" applyFont="1" applyBorder="1" applyAlignment="1">
      <alignment horizontal="left" wrapText="1"/>
    </xf>
    <xf numFmtId="166" fontId="15" fillId="0" borderId="1" xfId="0" applyNumberFormat="1" applyFont="1" applyFill="1" applyBorder="1" applyAlignment="1">
      <alignment vertical="center"/>
    </xf>
    <xf numFmtId="1" fontId="10" fillId="0" borderId="1" xfId="0" applyNumberFormat="1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horizontal="center"/>
    </xf>
    <xf numFmtId="0" fontId="15" fillId="0" borderId="1" xfId="0" applyNumberFormat="1" applyFont="1" applyFill="1" applyBorder="1" applyAlignment="1">
      <alignment vertical="center" wrapText="1"/>
    </xf>
    <xf numFmtId="164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vertical="center" wrapText="1"/>
    </xf>
    <xf numFmtId="1" fontId="15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vertical="top" wrapText="1"/>
    </xf>
    <xf numFmtId="1" fontId="15" fillId="0" borderId="1" xfId="0" applyNumberFormat="1" applyFont="1" applyFill="1" applyBorder="1" applyAlignment="1">
      <alignment horizontal="center" vertical="top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7" fillId="0" borderId="1" xfId="0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 shrinkToFit="1"/>
    </xf>
    <xf numFmtId="0" fontId="27" fillId="0" borderId="1" xfId="4" applyFont="1" applyBorder="1" applyAlignment="1">
      <alignment horizontal="center" vertical="center" wrapText="1" shrinkToFit="1"/>
    </xf>
    <xf numFmtId="49" fontId="28" fillId="0" borderId="1" xfId="0" applyNumberFormat="1" applyFont="1" applyBorder="1" applyAlignment="1">
      <alignment horizontal="center" vertical="center"/>
    </xf>
    <xf numFmtId="0" fontId="28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0" fontId="27" fillId="0" borderId="1" xfId="0" applyFont="1" applyBorder="1"/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165" fontId="27" fillId="0" borderId="1" xfId="0" applyNumberFormat="1" applyFont="1" applyBorder="1" applyAlignment="1">
      <alignment horizontal="center" vertical="center"/>
    </xf>
    <xf numFmtId="3" fontId="27" fillId="0" borderId="1" xfId="1" applyNumberFormat="1" applyFont="1" applyBorder="1" applyAlignment="1">
      <alignment horizontal="left" vertical="center" wrapText="1"/>
    </xf>
    <xf numFmtId="0" fontId="29" fillId="0" borderId="3" xfId="0" applyFont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29" fillId="0" borderId="1" xfId="1" applyNumberFormat="1" applyFont="1" applyBorder="1" applyAlignment="1">
      <alignment vertical="center" wrapText="1"/>
    </xf>
    <xf numFmtId="0" fontId="28" fillId="0" borderId="1" xfId="0" applyFont="1" applyBorder="1" applyAlignment="1">
      <alignment horizontal="left" vertical="center" wrapText="1"/>
    </xf>
    <xf numFmtId="3" fontId="29" fillId="0" borderId="3" xfId="1" applyNumberFormat="1" applyFont="1" applyBorder="1" applyAlignment="1">
      <alignment vertical="center" wrapText="1"/>
    </xf>
    <xf numFmtId="0" fontId="30" fillId="0" borderId="1" xfId="0" applyFont="1" applyBorder="1" applyAlignment="1">
      <alignment horizontal="left" vertical="center" wrapText="1"/>
    </xf>
    <xf numFmtId="49" fontId="27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3" fontId="29" fillId="0" borderId="1" xfId="1" applyNumberFormat="1" applyFont="1" applyBorder="1" applyAlignment="1">
      <alignment horizontal="left" vertical="center" wrapText="1"/>
    </xf>
    <xf numFmtId="0" fontId="29" fillId="0" borderId="1" xfId="0" applyFont="1" applyBorder="1"/>
    <xf numFmtId="49" fontId="4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3" fontId="29" fillId="0" borderId="1" xfId="0" applyNumberFormat="1" applyFont="1" applyBorder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right"/>
    </xf>
    <xf numFmtId="0" fontId="33" fillId="0" borderId="0" xfId="0" applyFont="1"/>
    <xf numFmtId="0" fontId="4" fillId="2" borderId="1" xfId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34" fillId="2" borderId="1" xfId="0" applyFont="1" applyFill="1" applyBorder="1"/>
    <xf numFmtId="0" fontId="29" fillId="0" borderId="1" xfId="0" applyFont="1" applyBorder="1" applyAlignment="1">
      <alignment horizontal="left" vertical="justify"/>
    </xf>
    <xf numFmtId="0" fontId="17" fillId="0" borderId="1" xfId="0" applyFont="1" applyBorder="1"/>
    <xf numFmtId="0" fontId="26" fillId="0" borderId="1" xfId="0" applyFont="1" applyBorder="1"/>
    <xf numFmtId="0" fontId="5" fillId="0" borderId="1" xfId="0" applyFont="1" applyBorder="1" applyAlignment="1">
      <alignment vertical="center" wrapText="1"/>
    </xf>
    <xf numFmtId="3" fontId="27" fillId="0" borderId="1" xfId="1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27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4" fillId="0" borderId="1" xfId="0" applyFont="1" applyBorder="1"/>
    <xf numFmtId="0" fontId="4" fillId="0" borderId="1" xfId="1" applyFont="1" applyBorder="1" applyAlignment="1">
      <alignment horizontal="center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171" fontId="25" fillId="0" borderId="1" xfId="0" applyNumberFormat="1" applyFont="1" applyFill="1" applyBorder="1" applyAlignment="1">
      <alignment vertical="center" wrapText="1"/>
    </xf>
    <xf numFmtId="174" fontId="25" fillId="0" borderId="13" xfId="0" applyNumberFormat="1" applyFont="1" applyFill="1" applyBorder="1" applyAlignment="1">
      <alignment vertical="center" wrapText="1"/>
    </xf>
    <xf numFmtId="175" fontId="24" fillId="0" borderId="1" xfId="0" applyNumberFormat="1" applyFont="1" applyBorder="1" applyAlignment="1">
      <alignment vertical="center" wrapText="1"/>
    </xf>
    <xf numFmtId="176" fontId="24" fillId="0" borderId="13" xfId="0" applyNumberFormat="1" applyFont="1" applyBorder="1" applyAlignment="1">
      <alignment vertical="center" wrapText="1"/>
    </xf>
    <xf numFmtId="175" fontId="24" fillId="0" borderId="21" xfId="0" applyNumberFormat="1" applyFont="1" applyBorder="1" applyAlignment="1">
      <alignment vertical="center" wrapText="1"/>
    </xf>
    <xf numFmtId="176" fontId="24" fillId="0" borderId="22" xfId="0" applyNumberFormat="1" applyFont="1" applyBorder="1" applyAlignment="1">
      <alignment vertical="center" wrapText="1"/>
    </xf>
    <xf numFmtId="168" fontId="15" fillId="0" borderId="13" xfId="0" applyNumberFormat="1" applyFont="1" applyFill="1" applyBorder="1" applyAlignment="1">
      <alignment vertical="center" wrapText="1"/>
    </xf>
    <xf numFmtId="169" fontId="24" fillId="0" borderId="1" xfId="0" applyNumberFormat="1" applyFont="1" applyFill="1" applyBorder="1" applyAlignment="1">
      <alignment vertical="center" wrapText="1"/>
    </xf>
    <xf numFmtId="170" fontId="24" fillId="0" borderId="13" xfId="0" applyNumberFormat="1" applyFont="1" applyFill="1" applyBorder="1" applyAlignment="1">
      <alignment vertical="center" wrapText="1"/>
    </xf>
    <xf numFmtId="172" fontId="24" fillId="0" borderId="1" xfId="0" applyNumberFormat="1" applyFont="1" applyFill="1" applyBorder="1" applyAlignment="1">
      <alignment vertical="center" wrapText="1"/>
    </xf>
    <xf numFmtId="173" fontId="24" fillId="0" borderId="13" xfId="0" applyNumberFormat="1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horizontal="left"/>
    </xf>
    <xf numFmtId="166" fontId="10" fillId="0" borderId="9" xfId="0" applyNumberFormat="1" applyFont="1" applyFill="1" applyBorder="1" applyAlignment="1">
      <alignment horizontal="right" vertical="center"/>
    </xf>
    <xf numFmtId="166" fontId="10" fillId="0" borderId="9" xfId="0" applyNumberFormat="1" applyFont="1" applyFill="1" applyBorder="1" applyAlignment="1">
      <alignment horizontal="right" vertical="top"/>
    </xf>
    <xf numFmtId="166" fontId="15" fillId="0" borderId="9" xfId="0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right" vertical="center"/>
    </xf>
    <xf numFmtId="166" fontId="10" fillId="0" borderId="10" xfId="0" applyNumberFormat="1" applyFont="1" applyFill="1" applyBorder="1" applyAlignment="1">
      <alignment horizontal="right" vertical="center"/>
    </xf>
    <xf numFmtId="166" fontId="10" fillId="0" borderId="11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/>
    </xf>
    <xf numFmtId="166" fontId="15" fillId="0" borderId="10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justify"/>
    </xf>
    <xf numFmtId="0" fontId="13" fillId="0" borderId="0" xfId="0" applyFont="1" applyFill="1"/>
    <xf numFmtId="49" fontId="10" fillId="0" borderId="10" xfId="0" applyNumberFormat="1" applyFont="1" applyFill="1" applyBorder="1" applyAlignment="1">
      <alignment horizontal="right" vertical="center"/>
    </xf>
    <xf numFmtId="166" fontId="10" fillId="0" borderId="1" xfId="0" applyNumberFormat="1" applyFont="1" applyFill="1" applyBorder="1" applyAlignment="1">
      <alignment horizontal="right" vertical="center"/>
    </xf>
    <xf numFmtId="167" fontId="10" fillId="0" borderId="10" xfId="0" applyNumberFormat="1" applyFont="1" applyFill="1" applyBorder="1" applyAlignment="1">
      <alignment horizontal="right" vertical="center"/>
    </xf>
    <xf numFmtId="177" fontId="15" fillId="0" borderId="1" xfId="0" applyNumberFormat="1" applyFont="1" applyFill="1" applyBorder="1" applyAlignment="1">
      <alignment vertical="center"/>
    </xf>
    <xf numFmtId="178" fontId="15" fillId="0" borderId="1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9" fontId="15" fillId="0" borderId="1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80" fontId="15" fillId="0" borderId="1" xfId="0" applyNumberFormat="1" applyFont="1" applyFill="1" applyBorder="1" applyAlignment="1">
      <alignment horizontal="right" vertical="center"/>
    </xf>
    <xf numFmtId="181" fontId="15" fillId="0" borderId="1" xfId="0" applyNumberFormat="1" applyFont="1" applyFill="1" applyBorder="1" applyAlignment="1">
      <alignment horizontal="right" vertical="center"/>
    </xf>
    <xf numFmtId="182" fontId="15" fillId="0" borderId="1" xfId="0" applyNumberFormat="1" applyFont="1" applyFill="1" applyBorder="1" applyAlignment="1">
      <alignment horizontal="right" vertical="center"/>
    </xf>
    <xf numFmtId="181" fontId="10" fillId="0" borderId="1" xfId="0" applyNumberFormat="1" applyFont="1" applyFill="1" applyBorder="1" applyAlignment="1">
      <alignment horizontal="right" vertical="center"/>
    </xf>
    <xf numFmtId="183" fontId="15" fillId="0" borderId="1" xfId="0" applyNumberFormat="1" applyFont="1" applyFill="1" applyBorder="1" applyAlignment="1">
      <alignment vertical="center"/>
    </xf>
    <xf numFmtId="184" fontId="25" fillId="0" borderId="1" xfId="0" applyNumberFormat="1" applyFont="1" applyFill="1" applyBorder="1" applyAlignment="1">
      <alignment horizontal="right" vertical="center"/>
    </xf>
    <xf numFmtId="185" fontId="24" fillId="0" borderId="4" xfId="0" applyNumberFormat="1" applyFont="1" applyBorder="1" applyAlignment="1">
      <alignment horizontal="right" vertical="center"/>
    </xf>
    <xf numFmtId="186" fontId="24" fillId="0" borderId="4" xfId="0" applyNumberFormat="1" applyFont="1" applyBorder="1" applyAlignment="1">
      <alignment vertical="center"/>
    </xf>
    <xf numFmtId="166" fontId="25" fillId="0" borderId="9" xfId="0" applyNumberFormat="1" applyFont="1" applyBorder="1" applyAlignment="1">
      <alignment horizontal="right" vertical="center"/>
    </xf>
    <xf numFmtId="187" fontId="24" fillId="0" borderId="4" xfId="0" applyNumberFormat="1" applyFont="1" applyBorder="1" applyAlignment="1">
      <alignment horizontal="right" vertical="center"/>
    </xf>
    <xf numFmtId="188" fontId="24" fillId="0" borderId="4" xfId="0" applyNumberFormat="1" applyFont="1" applyBorder="1" applyAlignment="1">
      <alignment horizontal="right" vertical="center"/>
    </xf>
    <xf numFmtId="189" fontId="24" fillId="0" borderId="4" xfId="0" applyNumberFormat="1" applyFont="1" applyBorder="1" applyAlignment="1">
      <alignment horizontal="right" vertical="center"/>
    </xf>
    <xf numFmtId="3" fontId="29" fillId="0" borderId="1" xfId="3" applyNumberFormat="1" applyFont="1" applyBorder="1" applyAlignment="1">
      <alignment vertical="center" wrapText="1"/>
    </xf>
    <xf numFmtId="3" fontId="27" fillId="2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wrapText="1"/>
    </xf>
    <xf numFmtId="0" fontId="29" fillId="0" borderId="1" xfId="0" applyFont="1" applyBorder="1" applyAlignment="1">
      <alignment vertical="center" wrapText="1"/>
    </xf>
    <xf numFmtId="3" fontId="29" fillId="2" borderId="1" xfId="1" applyNumberFormat="1" applyFont="1" applyFill="1" applyBorder="1" applyAlignment="1">
      <alignment vertical="center" wrapText="1"/>
    </xf>
    <xf numFmtId="3" fontId="27" fillId="2" borderId="0" xfId="1" applyNumberFormat="1" applyFont="1" applyFill="1" applyAlignment="1">
      <alignment vertical="center" wrapText="1"/>
    </xf>
    <xf numFmtId="3" fontId="29" fillId="0" borderId="2" xfId="1" applyNumberFormat="1" applyFont="1" applyBorder="1" applyAlignment="1">
      <alignment horizontal="left" vertical="center" wrapText="1"/>
    </xf>
    <xf numFmtId="0" fontId="1" fillId="0" borderId="0" xfId="7"/>
    <xf numFmtId="0" fontId="37" fillId="0" borderId="0" xfId="7" applyFont="1" applyAlignment="1">
      <alignment horizontal="justify" vertical="center"/>
    </xf>
    <xf numFmtId="0" fontId="37" fillId="0" borderId="1" xfId="7" applyFont="1" applyBorder="1" applyAlignment="1">
      <alignment horizontal="center" vertical="center" wrapText="1"/>
    </xf>
    <xf numFmtId="0" fontId="37" fillId="0" borderId="3" xfId="7" applyFont="1" applyBorder="1" applyAlignment="1">
      <alignment horizontal="center" vertical="center" wrapText="1"/>
    </xf>
    <xf numFmtId="0" fontId="29" fillId="2" borderId="1" xfId="7" applyFont="1" applyFill="1" applyBorder="1" applyAlignment="1">
      <alignment vertical="center" wrapText="1"/>
    </xf>
    <xf numFmtId="165" fontId="29" fillId="2" borderId="1" xfId="7" applyNumberFormat="1" applyFont="1" applyFill="1" applyBorder="1" applyAlignment="1">
      <alignment horizontal="center" vertical="center" wrapText="1"/>
    </xf>
    <xf numFmtId="3" fontId="29" fillId="2" borderId="1" xfId="7" applyNumberFormat="1" applyFont="1" applyFill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 wrapText="1"/>
    </xf>
    <xf numFmtId="0" fontId="5" fillId="0" borderId="8" xfId="7" applyFont="1" applyBorder="1" applyAlignment="1">
      <alignment horizontal="center" vertical="center" wrapText="1"/>
    </xf>
    <xf numFmtId="3" fontId="38" fillId="4" borderId="1" xfId="7" applyNumberFormat="1" applyFont="1" applyFill="1" applyBorder="1" applyAlignment="1">
      <alignment horizontal="center" vertical="center" wrapText="1"/>
    </xf>
    <xf numFmtId="0" fontId="38" fillId="0" borderId="1" xfId="7" applyFont="1" applyBorder="1" applyAlignment="1">
      <alignment horizontal="center" vertical="center" wrapText="1"/>
    </xf>
    <xf numFmtId="0" fontId="1" fillId="0" borderId="8" xfId="7" applyBorder="1" applyAlignment="1">
      <alignment vertical="center" wrapText="1"/>
    </xf>
    <xf numFmtId="0" fontId="5" fillId="0" borderId="1" xfId="7" applyFont="1" applyBorder="1" applyAlignment="1">
      <alignment horizontal="center" vertical="center" wrapText="1"/>
    </xf>
    <xf numFmtId="0" fontId="1" fillId="0" borderId="7" xfId="7" applyBorder="1" applyAlignment="1">
      <alignment horizontal="center" vertical="top" wrapText="1"/>
    </xf>
    <xf numFmtId="0" fontId="37" fillId="2" borderId="1" xfId="7" applyFont="1" applyFill="1" applyBorder="1" applyAlignment="1">
      <alignment horizontal="center" vertical="center" wrapText="1"/>
    </xf>
    <xf numFmtId="0" fontId="1" fillId="0" borderId="8" xfId="7" applyBorder="1" applyAlignment="1">
      <alignment horizontal="center" vertical="top" wrapText="1"/>
    </xf>
    <xf numFmtId="0" fontId="1" fillId="0" borderId="1" xfId="7" applyBorder="1" applyAlignment="1">
      <alignment horizontal="center" vertical="top" wrapText="1"/>
    </xf>
    <xf numFmtId="1" fontId="29" fillId="2" borderId="1" xfId="7" applyNumberFormat="1" applyFont="1" applyFill="1" applyBorder="1" applyAlignment="1">
      <alignment horizontal="center" vertical="center" wrapText="1"/>
    </xf>
    <xf numFmtId="3" fontId="38" fillId="0" borderId="1" xfId="7" applyNumberFormat="1" applyFont="1" applyBorder="1" applyAlignment="1">
      <alignment horizontal="center" vertical="center" wrapText="1"/>
    </xf>
    <xf numFmtId="0" fontId="6" fillId="0" borderId="4" xfId="7" applyFont="1" applyBorder="1"/>
    <xf numFmtId="0" fontId="1" fillId="0" borderId="4" xfId="7" applyBorder="1"/>
    <xf numFmtId="0" fontId="1" fillId="0" borderId="1" xfId="7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 shrinkToFit="1"/>
    </xf>
    <xf numFmtId="0" fontId="4" fillId="0" borderId="1" xfId="4" applyFont="1" applyBorder="1" applyAlignment="1">
      <alignment horizontal="center" vertical="center" wrapText="1" shrinkToFi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3" fontId="29" fillId="0" borderId="3" xfId="1" applyNumberFormat="1" applyFont="1" applyBorder="1" applyAlignment="1">
      <alignment horizontal="left" vertical="center" wrapText="1"/>
    </xf>
    <xf numFmtId="3" fontId="29" fillId="0" borderId="2" xfId="1" applyNumberFormat="1" applyFont="1" applyBorder="1" applyAlignment="1">
      <alignment horizontal="left" vertical="center" wrapText="1"/>
    </xf>
    <xf numFmtId="3" fontId="29" fillId="0" borderId="4" xfId="1" applyNumberFormat="1" applyFont="1" applyBorder="1" applyAlignment="1">
      <alignment horizontal="left" vertical="center" wrapText="1"/>
    </xf>
    <xf numFmtId="3" fontId="29" fillId="0" borderId="1" xfId="1" applyNumberFormat="1" applyFont="1" applyBorder="1" applyAlignment="1">
      <alignment vertical="center" wrapText="1"/>
    </xf>
    <xf numFmtId="3" fontId="29" fillId="0" borderId="1" xfId="1" applyNumberFormat="1" applyFont="1" applyBorder="1" applyAlignment="1">
      <alignment horizontal="left" vertical="center" wrapText="1"/>
    </xf>
    <xf numFmtId="3" fontId="29" fillId="0" borderId="3" xfId="0" applyNumberFormat="1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37" fillId="0" borderId="1" xfId="7" applyFont="1" applyBorder="1" applyAlignment="1">
      <alignment horizontal="center" vertical="center" wrapText="1"/>
    </xf>
    <xf numFmtId="0" fontId="5" fillId="0" borderId="7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37" fillId="2" borderId="3" xfId="7" applyFont="1" applyFill="1" applyBorder="1" applyAlignment="1">
      <alignment horizontal="center" vertical="center" wrapText="1"/>
    </xf>
    <xf numFmtId="0" fontId="37" fillId="2" borderId="4" xfId="7" applyFont="1" applyFill="1" applyBorder="1" applyAlignment="1">
      <alignment horizontal="center" vertical="center" wrapText="1"/>
    </xf>
    <xf numFmtId="0" fontId="35" fillId="0" borderId="0" xfId="7" applyFont="1" applyAlignment="1">
      <alignment horizontal="center" vertical="center"/>
    </xf>
    <xf numFmtId="0" fontId="36" fillId="4" borderId="0" xfId="7" applyFont="1" applyFill="1" applyAlignment="1">
      <alignment horizontal="center" vertical="center"/>
    </xf>
    <xf numFmtId="0" fontId="35" fillId="4" borderId="0" xfId="7" applyFont="1" applyFill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4" fillId="0" borderId="0" xfId="0" applyNumberFormat="1" applyFont="1" applyFill="1" applyBorder="1" applyAlignment="1">
      <alignment horizontal="right" vertical="justify"/>
    </xf>
    <xf numFmtId="0" fontId="15" fillId="0" borderId="0" xfId="0" applyNumberFormat="1" applyFont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4" fillId="0" borderId="5" xfId="0" applyNumberFormat="1" applyFont="1" applyFill="1" applyBorder="1" applyAlignment="1">
      <alignment horizontal="right" vertical="justify"/>
    </xf>
    <xf numFmtId="0" fontId="11" fillId="0" borderId="0" xfId="0" applyNumberFormat="1" applyFont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top" wrapText="1"/>
    </xf>
    <xf numFmtId="0" fontId="14" fillId="0" borderId="5" xfId="0" applyNumberFormat="1" applyFont="1" applyBorder="1" applyAlignment="1">
      <alignment horizontal="right" vertical="justify"/>
    </xf>
    <xf numFmtId="0" fontId="11" fillId="0" borderId="0" xfId="0" applyFont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</cellXfs>
  <cellStyles count="8">
    <cellStyle name="Обычный" xfId="0" builtinId="0"/>
    <cellStyle name="Обычный 2" xfId="1" xr:uid="{00000000-0005-0000-0000-000001000000}"/>
    <cellStyle name="Обычный 2 3" xfId="3" xr:uid="{81AF4A04-0DC2-4D72-89AF-98032B11019C}"/>
    <cellStyle name="Обычный 3" xfId="6" xr:uid="{15ECDE8C-8376-4736-8726-B5BE620E5BB9}"/>
    <cellStyle name="Обычный 4" xfId="7" xr:uid="{E9EF2E00-72C1-4662-A89D-3BFDE4573C7A}"/>
    <cellStyle name="Обычный_Лист1 2" xfId="2" xr:uid="{00000000-0005-0000-0000-000002000000}"/>
    <cellStyle name="Обычный_ОПиУ" xfId="5" xr:uid="{D6D3626E-524A-4472-A36C-C106BBA91BDD}"/>
    <cellStyle name="Обычный_Себестоимость" xfId="4" xr:uid="{294BB694-E667-4564-B709-7F20A1CFD693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O87"/>
  <sheetViews>
    <sheetView topLeftCell="A76" zoomScale="90" zoomScaleNormal="90" workbookViewId="0">
      <selection activeCell="N13" sqref="N13"/>
    </sheetView>
  </sheetViews>
  <sheetFormatPr defaultRowHeight="15.75"/>
  <cols>
    <col min="1" max="1" width="6.85546875" customWidth="1"/>
    <col min="2" max="2" width="36.28515625" customWidth="1"/>
    <col min="3" max="3" width="11" customWidth="1"/>
    <col min="4" max="4" width="10.5703125" style="36" customWidth="1"/>
    <col min="5" max="5" width="14.28515625" style="99" customWidth="1"/>
    <col min="6" max="6" width="11.7109375" style="99" customWidth="1"/>
    <col min="7" max="7" width="35.7109375" style="100" customWidth="1"/>
    <col min="8" max="8" width="19.28515625" customWidth="1"/>
    <col min="9" max="9" width="13" customWidth="1"/>
  </cols>
  <sheetData>
    <row r="1" spans="1:7">
      <c r="A1" s="229" t="s">
        <v>76</v>
      </c>
      <c r="B1" s="229"/>
      <c r="C1" s="229"/>
      <c r="D1" s="229"/>
      <c r="E1" s="229"/>
      <c r="F1" s="229"/>
      <c r="G1" s="229"/>
    </row>
    <row r="2" spans="1:7">
      <c r="A2" s="229" t="s">
        <v>177</v>
      </c>
      <c r="B2" s="229"/>
      <c r="C2" s="229"/>
      <c r="D2" s="229"/>
      <c r="E2" s="229"/>
      <c r="F2" s="229"/>
      <c r="G2" s="229"/>
    </row>
    <row r="3" spans="1:7">
      <c r="A3" s="229" t="s">
        <v>178</v>
      </c>
      <c r="B3" s="229"/>
      <c r="C3" s="229"/>
      <c r="D3" s="229"/>
      <c r="E3" s="229"/>
      <c r="F3" s="229"/>
      <c r="G3" s="229"/>
    </row>
    <row r="4" spans="1:7">
      <c r="A4" s="229" t="s">
        <v>223</v>
      </c>
      <c r="B4" s="229"/>
      <c r="C4" s="229"/>
      <c r="D4" s="229"/>
      <c r="E4" s="229"/>
      <c r="F4" s="229"/>
      <c r="G4" s="229"/>
    </row>
    <row r="5" spans="1:7">
      <c r="A5" s="230" t="s">
        <v>224</v>
      </c>
      <c r="B5" s="230"/>
      <c r="C5" s="230"/>
      <c r="D5" s="230"/>
      <c r="E5" s="101"/>
      <c r="F5" s="101"/>
      <c r="G5" s="101"/>
    </row>
    <row r="6" spans="1:7">
      <c r="A6" s="230" t="s">
        <v>225</v>
      </c>
      <c r="B6" s="230"/>
      <c r="C6" s="230"/>
      <c r="D6" s="230"/>
      <c r="E6" s="101"/>
      <c r="F6" s="101"/>
      <c r="G6" s="101"/>
    </row>
    <row r="7" spans="1:7">
      <c r="A7" s="230" t="s">
        <v>241</v>
      </c>
      <c r="B7" s="230"/>
      <c r="C7" s="230"/>
      <c r="D7" s="230"/>
      <c r="E7" s="101"/>
      <c r="F7" s="101"/>
      <c r="G7" s="101"/>
    </row>
    <row r="8" spans="1:7">
      <c r="A8" s="231" t="s">
        <v>226</v>
      </c>
      <c r="B8" s="231"/>
      <c r="C8" s="231"/>
      <c r="D8" s="231"/>
      <c r="E8" s="231"/>
      <c r="F8" s="231"/>
      <c r="G8" s="231"/>
    </row>
    <row r="9" spans="1:7" s="99" customFormat="1">
      <c r="A9" s="102" t="s">
        <v>227</v>
      </c>
      <c r="B9" s="102"/>
      <c r="C9" s="102"/>
      <c r="D9" s="102"/>
      <c r="E9" s="102"/>
      <c r="F9" s="102"/>
      <c r="G9" s="102"/>
    </row>
    <row r="11" spans="1:7" ht="15">
      <c r="A11" s="232" t="s">
        <v>0</v>
      </c>
      <c r="B11" s="233" t="s">
        <v>1</v>
      </c>
      <c r="C11" s="234" t="s">
        <v>183</v>
      </c>
      <c r="D11" s="232" t="s">
        <v>228</v>
      </c>
      <c r="E11" s="232" t="s">
        <v>184</v>
      </c>
      <c r="F11" s="235" t="s">
        <v>2</v>
      </c>
      <c r="G11" s="235" t="s">
        <v>77</v>
      </c>
    </row>
    <row r="12" spans="1:7" ht="15">
      <c r="A12" s="232"/>
      <c r="B12" s="233"/>
      <c r="C12" s="234"/>
      <c r="D12" s="232"/>
      <c r="E12" s="232"/>
      <c r="F12" s="236"/>
      <c r="G12" s="236"/>
    </row>
    <row r="13" spans="1:7">
      <c r="A13" s="103">
        <v>1</v>
      </c>
      <c r="B13" s="104">
        <v>2</v>
      </c>
      <c r="C13" s="105">
        <v>3</v>
      </c>
      <c r="D13" s="103">
        <v>4</v>
      </c>
      <c r="E13" s="103">
        <v>5</v>
      </c>
      <c r="F13" s="103">
        <v>7</v>
      </c>
      <c r="G13" s="103">
        <v>8</v>
      </c>
    </row>
    <row r="14" spans="1:7" ht="47.25">
      <c r="A14" s="106" t="s">
        <v>3</v>
      </c>
      <c r="B14" s="107" t="s">
        <v>4</v>
      </c>
      <c r="C14" s="108" t="s">
        <v>185</v>
      </c>
      <c r="D14" s="109">
        <v>510242</v>
      </c>
      <c r="E14" s="109">
        <f>E15+E19+E22+E23+E24+E44</f>
        <v>393906.26576093381</v>
      </c>
      <c r="F14" s="110">
        <f t="shared" ref="F14:F40" si="0">E14/D14*100-100</f>
        <v>-22.800109406725866</v>
      </c>
      <c r="G14" s="111"/>
    </row>
    <row r="15" spans="1:7" ht="31.5">
      <c r="A15" s="112">
        <v>1</v>
      </c>
      <c r="B15" s="113" t="s">
        <v>5</v>
      </c>
      <c r="C15" s="114" t="s">
        <v>185</v>
      </c>
      <c r="D15" s="115">
        <v>308810</v>
      </c>
      <c r="E15" s="115">
        <f>E16+E17+E18</f>
        <v>248497.49843182595</v>
      </c>
      <c r="F15" s="116">
        <f t="shared" si="0"/>
        <v>-19.530618039627626</v>
      </c>
      <c r="G15" s="117"/>
    </row>
    <row r="16" spans="1:7" ht="60">
      <c r="A16" s="112" t="s">
        <v>83</v>
      </c>
      <c r="B16" s="113" t="s">
        <v>6</v>
      </c>
      <c r="C16" s="114" t="s">
        <v>185</v>
      </c>
      <c r="D16" s="115">
        <v>485</v>
      </c>
      <c r="E16" s="115">
        <v>8077.5702415359419</v>
      </c>
      <c r="F16" s="116">
        <f t="shared" si="0"/>
        <v>1565.4784003166892</v>
      </c>
      <c r="G16" s="200" t="s">
        <v>242</v>
      </c>
    </row>
    <row r="17" spans="1:10" ht="60">
      <c r="A17" s="112" t="s">
        <v>186</v>
      </c>
      <c r="B17" s="113" t="s">
        <v>7</v>
      </c>
      <c r="C17" s="114" t="s">
        <v>185</v>
      </c>
      <c r="D17" s="115">
        <v>281039</v>
      </c>
      <c r="E17" s="115">
        <v>198892.27459587</v>
      </c>
      <c r="F17" s="116">
        <f t="shared" si="0"/>
        <v>-29.229653323606328</v>
      </c>
      <c r="G17" s="122" t="s">
        <v>243</v>
      </c>
    </row>
    <row r="18" spans="1:10" ht="30">
      <c r="A18" s="112" t="s">
        <v>187</v>
      </c>
      <c r="B18" s="113" t="s">
        <v>8</v>
      </c>
      <c r="C18" s="114" t="s">
        <v>185</v>
      </c>
      <c r="D18" s="115">
        <v>27286</v>
      </c>
      <c r="E18" s="201">
        <v>41527.65359442</v>
      </c>
      <c r="F18" s="116">
        <f t="shared" si="0"/>
        <v>52.193995435094934</v>
      </c>
      <c r="G18" s="120" t="s">
        <v>244</v>
      </c>
    </row>
    <row r="19" spans="1:10" ht="31.5">
      <c r="A19" s="112" t="s">
        <v>84</v>
      </c>
      <c r="B19" s="113" t="s">
        <v>9</v>
      </c>
      <c r="C19" s="114" t="s">
        <v>185</v>
      </c>
      <c r="D19" s="115">
        <v>114974</v>
      </c>
      <c r="E19" s="115">
        <f>E20+E21</f>
        <v>78047.505963743562</v>
      </c>
      <c r="F19" s="116">
        <f t="shared" si="0"/>
        <v>-32.11725610682106</v>
      </c>
      <c r="G19" s="237" t="s">
        <v>243</v>
      </c>
    </row>
    <row r="20" spans="1:10" ht="31.5">
      <c r="A20" s="112" t="s">
        <v>85</v>
      </c>
      <c r="B20" s="113" t="s">
        <v>10</v>
      </c>
      <c r="C20" s="114" t="s">
        <v>185</v>
      </c>
      <c r="D20" s="115">
        <v>105092</v>
      </c>
      <c r="E20" s="115">
        <v>70078.351461726066</v>
      </c>
      <c r="F20" s="116">
        <f t="shared" si="0"/>
        <v>-33.317139780643572</v>
      </c>
      <c r="G20" s="238"/>
    </row>
    <row r="21" spans="1:10" ht="31.5">
      <c r="A21" s="112" t="s">
        <v>86</v>
      </c>
      <c r="B21" s="113" t="s">
        <v>11</v>
      </c>
      <c r="C21" s="114" t="s">
        <v>185</v>
      </c>
      <c r="D21" s="115">
        <v>9882</v>
      </c>
      <c r="E21" s="115">
        <v>7969.1545020174926</v>
      </c>
      <c r="F21" s="116">
        <f t="shared" si="0"/>
        <v>-19.356865998608654</v>
      </c>
      <c r="G21" s="238"/>
    </row>
    <row r="22" spans="1:10">
      <c r="A22" s="112" t="s">
        <v>87</v>
      </c>
      <c r="B22" s="113" t="s">
        <v>12</v>
      </c>
      <c r="C22" s="114" t="s">
        <v>185</v>
      </c>
      <c r="D22" s="115">
        <v>54426</v>
      </c>
      <c r="E22" s="115">
        <v>29887.720907429</v>
      </c>
      <c r="F22" s="116">
        <f t="shared" si="0"/>
        <v>-45.085582428565395</v>
      </c>
      <c r="G22" s="239"/>
      <c r="I22" s="37"/>
    </row>
    <row r="23" spans="1:10" ht="30">
      <c r="A23" s="112" t="s">
        <v>88</v>
      </c>
      <c r="B23" s="113" t="s">
        <v>100</v>
      </c>
      <c r="C23" s="114" t="s">
        <v>185</v>
      </c>
      <c r="D23" s="115">
        <v>3800</v>
      </c>
      <c r="E23" s="115">
        <v>11565.16388742749</v>
      </c>
      <c r="F23" s="116">
        <f t="shared" si="0"/>
        <v>204.34641809019712</v>
      </c>
      <c r="G23" s="128" t="s">
        <v>245</v>
      </c>
    </row>
    <row r="24" spans="1:10">
      <c r="A24" s="112" t="s">
        <v>89</v>
      </c>
      <c r="B24" s="113" t="s">
        <v>13</v>
      </c>
      <c r="C24" s="114" t="s">
        <v>185</v>
      </c>
      <c r="D24" s="115">
        <v>28232</v>
      </c>
      <c r="E24" s="115">
        <f>E25+E26+E27+E28+E29+E30+E31+E32+E33+E34+E35+E36+E37+E38+E39+E40+E42+E43+E41</f>
        <v>25720.834979517618</v>
      </c>
      <c r="F24" s="116">
        <f t="shared" si="0"/>
        <v>-8.8947471680447023</v>
      </c>
      <c r="G24" s="118"/>
      <c r="I24" s="37"/>
      <c r="J24" s="37"/>
    </row>
    <row r="25" spans="1:10" ht="60">
      <c r="A25" s="112" t="s">
        <v>14</v>
      </c>
      <c r="B25" s="113" t="s">
        <v>15</v>
      </c>
      <c r="C25" s="114" t="s">
        <v>185</v>
      </c>
      <c r="D25" s="115">
        <v>10812</v>
      </c>
      <c r="E25" s="115">
        <v>7040.092589452046</v>
      </c>
      <c r="F25" s="116">
        <f t="shared" si="0"/>
        <v>-34.886306053902643</v>
      </c>
      <c r="G25" s="202" t="s">
        <v>243</v>
      </c>
    </row>
    <row r="26" spans="1:10" ht="60">
      <c r="A26" s="112" t="s">
        <v>16</v>
      </c>
      <c r="B26" s="113" t="s">
        <v>17</v>
      </c>
      <c r="C26" s="114" t="s">
        <v>185</v>
      </c>
      <c r="D26" s="115">
        <v>754</v>
      </c>
      <c r="E26" s="115">
        <v>897.75064802821726</v>
      </c>
      <c r="F26" s="116">
        <f t="shared" si="0"/>
        <v>19.065072682787431</v>
      </c>
      <c r="G26" s="203" t="s">
        <v>246</v>
      </c>
    </row>
    <row r="27" spans="1:10">
      <c r="A27" s="112" t="s">
        <v>18</v>
      </c>
      <c r="B27" s="119" t="s">
        <v>19</v>
      </c>
      <c r="C27" s="114" t="s">
        <v>185</v>
      </c>
      <c r="D27" s="115">
        <v>387</v>
      </c>
      <c r="E27" s="115">
        <v>37.327328572930355</v>
      </c>
      <c r="F27" s="116">
        <f t="shared" si="0"/>
        <v>-90.35469545919112</v>
      </c>
      <c r="G27" s="237" t="s">
        <v>243</v>
      </c>
    </row>
    <row r="28" spans="1:10">
      <c r="A28" s="112" t="s">
        <v>20</v>
      </c>
      <c r="B28" s="113" t="s">
        <v>21</v>
      </c>
      <c r="C28" s="114" t="s">
        <v>185</v>
      </c>
      <c r="D28" s="115">
        <v>3626</v>
      </c>
      <c r="E28" s="115">
        <v>2653.9584226100801</v>
      </c>
      <c r="F28" s="116">
        <f t="shared" si="0"/>
        <v>-26.807544881134021</v>
      </c>
      <c r="G28" s="239"/>
    </row>
    <row r="29" spans="1:10" ht="60">
      <c r="A29" s="112" t="s">
        <v>22</v>
      </c>
      <c r="B29" s="113" t="s">
        <v>247</v>
      </c>
      <c r="C29" s="114" t="s">
        <v>185</v>
      </c>
      <c r="D29" s="115">
        <v>5.2</v>
      </c>
      <c r="E29" s="115">
        <v>4054.6413921222561</v>
      </c>
      <c r="F29" s="116">
        <f t="shared" si="0"/>
        <v>77873.872925428004</v>
      </c>
      <c r="G29" s="204" t="s">
        <v>248</v>
      </c>
    </row>
    <row r="30" spans="1:10">
      <c r="A30" s="112" t="s">
        <v>23</v>
      </c>
      <c r="B30" s="113" t="s">
        <v>24</v>
      </c>
      <c r="C30" s="114" t="s">
        <v>185</v>
      </c>
      <c r="D30" s="115">
        <v>20.66</v>
      </c>
      <c r="E30" s="115">
        <v>16.221196298976629</v>
      </c>
      <c r="F30" s="116">
        <f t="shared" si="0"/>
        <v>-21.485013073685238</v>
      </c>
      <c r="G30" s="240" t="s">
        <v>243</v>
      </c>
    </row>
    <row r="31" spans="1:10">
      <c r="A31" s="112" t="s">
        <v>25</v>
      </c>
      <c r="B31" s="113" t="s">
        <v>249</v>
      </c>
      <c r="C31" s="114" t="s">
        <v>185</v>
      </c>
      <c r="D31" s="115">
        <v>189</v>
      </c>
      <c r="E31" s="115"/>
      <c r="F31" s="116">
        <f t="shared" si="0"/>
        <v>-100</v>
      </c>
      <c r="G31" s="240"/>
      <c r="H31" s="205"/>
    </row>
    <row r="32" spans="1:10" ht="31.5">
      <c r="A32" s="112" t="s">
        <v>26</v>
      </c>
      <c r="B32" s="113" t="s">
        <v>27</v>
      </c>
      <c r="C32" s="114" t="s">
        <v>185</v>
      </c>
      <c r="D32" s="115">
        <v>6036</v>
      </c>
      <c r="E32" s="115">
        <v>3348.6703694169969</v>
      </c>
      <c r="F32" s="116">
        <f t="shared" si="0"/>
        <v>-44.521696994416885</v>
      </c>
      <c r="G32" s="240"/>
    </row>
    <row r="33" spans="1:12">
      <c r="A33" s="112" t="s">
        <v>28</v>
      </c>
      <c r="B33" s="113" t="s">
        <v>29</v>
      </c>
      <c r="C33" s="114" t="s">
        <v>185</v>
      </c>
      <c r="D33" s="115">
        <v>11</v>
      </c>
      <c r="E33" s="115">
        <v>4.6936531881013694</v>
      </c>
      <c r="F33" s="116">
        <f t="shared" si="0"/>
        <v>-57.330425562714822</v>
      </c>
      <c r="G33" s="240"/>
    </row>
    <row r="34" spans="1:12">
      <c r="A34" s="112" t="s">
        <v>30</v>
      </c>
      <c r="B34" s="113" t="s">
        <v>31</v>
      </c>
      <c r="C34" s="114" t="s">
        <v>185</v>
      </c>
      <c r="D34" s="115">
        <v>403</v>
      </c>
      <c r="E34" s="115">
        <v>225.33805546467605</v>
      </c>
      <c r="F34" s="116">
        <f t="shared" si="0"/>
        <v>-44.084849760626291</v>
      </c>
      <c r="G34" s="240"/>
    </row>
    <row r="35" spans="1:12">
      <c r="A35" s="112" t="s">
        <v>32</v>
      </c>
      <c r="B35" s="113" t="s">
        <v>33</v>
      </c>
      <c r="C35" s="114" t="s">
        <v>185</v>
      </c>
      <c r="D35" s="115">
        <v>211</v>
      </c>
      <c r="E35" s="115">
        <v>33.051193417153407</v>
      </c>
      <c r="F35" s="116">
        <f t="shared" si="0"/>
        <v>-84.335927290448623</v>
      </c>
      <c r="G35" s="240"/>
    </row>
    <row r="36" spans="1:12" ht="31.5">
      <c r="A36" s="112" t="s">
        <v>34</v>
      </c>
      <c r="B36" s="113" t="s">
        <v>175</v>
      </c>
      <c r="C36" s="114" t="s">
        <v>185</v>
      </c>
      <c r="D36" s="115">
        <v>991</v>
      </c>
      <c r="E36" s="115">
        <v>639.34215980250008</v>
      </c>
      <c r="F36" s="116">
        <f t="shared" si="0"/>
        <v>-35.48515037310797</v>
      </c>
      <c r="G36" s="240"/>
    </row>
    <row r="37" spans="1:12">
      <c r="A37" s="112" t="s">
        <v>35</v>
      </c>
      <c r="B37" s="113" t="s">
        <v>78</v>
      </c>
      <c r="C37" s="114" t="s">
        <v>185</v>
      </c>
      <c r="D37" s="115">
        <v>3206</v>
      </c>
      <c r="E37" s="115">
        <v>3104.4812678913568</v>
      </c>
      <c r="F37" s="116">
        <f t="shared" si="0"/>
        <v>-3.1665231474935496</v>
      </c>
      <c r="G37" s="240"/>
    </row>
    <row r="38" spans="1:12">
      <c r="A38" s="112" t="s">
        <v>37</v>
      </c>
      <c r="B38" s="113" t="s">
        <v>36</v>
      </c>
      <c r="C38" s="114" t="s">
        <v>185</v>
      </c>
      <c r="D38" s="115">
        <v>822</v>
      </c>
      <c r="E38" s="115">
        <v>903.89901705162276</v>
      </c>
      <c r="F38" s="116">
        <f t="shared" si="0"/>
        <v>9.9633840695404956</v>
      </c>
      <c r="G38" s="120" t="s">
        <v>250</v>
      </c>
    </row>
    <row r="39" spans="1:12" ht="31.5">
      <c r="A39" s="112" t="s">
        <v>251</v>
      </c>
      <c r="B39" s="113" t="s">
        <v>90</v>
      </c>
      <c r="C39" s="114" t="s">
        <v>185</v>
      </c>
      <c r="D39" s="115">
        <v>741.3</v>
      </c>
      <c r="E39" s="115">
        <v>153.76469190892684</v>
      </c>
      <c r="F39" s="116">
        <f t="shared" si="0"/>
        <v>-79.25742723473266</v>
      </c>
      <c r="G39" s="240" t="s">
        <v>243</v>
      </c>
    </row>
    <row r="40" spans="1:12" ht="47.25">
      <c r="A40" s="112" t="s">
        <v>252</v>
      </c>
      <c r="B40" s="113" t="s">
        <v>253</v>
      </c>
      <c r="C40" s="114" t="s">
        <v>185</v>
      </c>
      <c r="D40" s="115">
        <v>17.21</v>
      </c>
      <c r="E40" s="115"/>
      <c r="F40" s="116">
        <f t="shared" si="0"/>
        <v>-100</v>
      </c>
      <c r="G40" s="240"/>
    </row>
    <row r="41" spans="1:12">
      <c r="A41" s="112" t="s">
        <v>254</v>
      </c>
      <c r="B41" s="113" t="s">
        <v>255</v>
      </c>
      <c r="C41" s="114" t="s">
        <v>185</v>
      </c>
      <c r="D41" s="115"/>
      <c r="E41" s="115">
        <v>312.89643000000001</v>
      </c>
      <c r="F41" s="116"/>
      <c r="G41" s="241" t="s">
        <v>188</v>
      </c>
      <c r="L41" s="2"/>
    </row>
    <row r="42" spans="1:12">
      <c r="A42" s="112" t="s">
        <v>256</v>
      </c>
      <c r="B42" s="127" t="s">
        <v>257</v>
      </c>
      <c r="C42" s="126" t="s">
        <v>185</v>
      </c>
      <c r="D42" s="115"/>
      <c r="E42" s="115">
        <v>916.00867795498652</v>
      </c>
      <c r="F42" s="116"/>
      <c r="G42" s="241"/>
    </row>
    <row r="43" spans="1:12">
      <c r="A43" s="112" t="s">
        <v>258</v>
      </c>
      <c r="B43" s="113" t="s">
        <v>259</v>
      </c>
      <c r="C43" s="114" t="s">
        <v>185</v>
      </c>
      <c r="D43" s="115"/>
      <c r="E43" s="115">
        <v>1378.6978863367935</v>
      </c>
      <c r="F43" s="116"/>
      <c r="G43" s="241"/>
    </row>
    <row r="44" spans="1:12">
      <c r="A44" s="112" t="s">
        <v>91</v>
      </c>
      <c r="B44" s="113" t="s">
        <v>38</v>
      </c>
      <c r="C44" s="114" t="s">
        <v>185</v>
      </c>
      <c r="D44" s="115"/>
      <c r="E44" s="115">
        <f>E45+E46</f>
        <v>187.54159099022331</v>
      </c>
      <c r="F44" s="116"/>
      <c r="G44" s="241"/>
    </row>
    <row r="45" spans="1:12" ht="31.5">
      <c r="A45" s="112" t="s">
        <v>92</v>
      </c>
      <c r="B45" s="113" t="s">
        <v>39</v>
      </c>
      <c r="C45" s="114" t="s">
        <v>185</v>
      </c>
      <c r="D45" s="115"/>
      <c r="E45" s="115">
        <v>183.77375902282597</v>
      </c>
      <c r="F45" s="116"/>
      <c r="G45" s="241"/>
    </row>
    <row r="46" spans="1:12" ht="31.5">
      <c r="A46" s="112" t="s">
        <v>93</v>
      </c>
      <c r="B46" s="113" t="s">
        <v>40</v>
      </c>
      <c r="C46" s="114" t="s">
        <v>185</v>
      </c>
      <c r="D46" s="115"/>
      <c r="E46" s="115">
        <v>3.7678319673973442</v>
      </c>
      <c r="F46" s="116"/>
      <c r="G46" s="241"/>
    </row>
    <row r="47" spans="1:12">
      <c r="A47" s="106" t="s">
        <v>41</v>
      </c>
      <c r="B47" s="121" t="s">
        <v>42</v>
      </c>
      <c r="C47" s="108" t="s">
        <v>185</v>
      </c>
      <c r="D47" s="109">
        <v>31535</v>
      </c>
      <c r="E47" s="109">
        <f>E48</f>
        <v>42613.2098716439</v>
      </c>
      <c r="F47" s="110">
        <f t="shared" ref="F47:F68" si="1">E47/D47*100-100</f>
        <v>35.129887019641359</v>
      </c>
      <c r="G47" s="122"/>
    </row>
    <row r="48" spans="1:12" ht="31.5">
      <c r="A48" s="112" t="s">
        <v>94</v>
      </c>
      <c r="B48" s="113" t="s">
        <v>43</v>
      </c>
      <c r="C48" s="114" t="s">
        <v>185</v>
      </c>
      <c r="D48" s="115">
        <v>31535</v>
      </c>
      <c r="E48" s="115">
        <f>E49+E50+E51+E54+E57</f>
        <v>42613.2098716439</v>
      </c>
      <c r="F48" s="116">
        <f t="shared" si="1"/>
        <v>35.129887019641359</v>
      </c>
      <c r="G48" s="122"/>
    </row>
    <row r="49" spans="1:7" ht="31.5">
      <c r="A49" s="112" t="s">
        <v>95</v>
      </c>
      <c r="B49" s="113" t="s">
        <v>44</v>
      </c>
      <c r="C49" s="114" t="s">
        <v>185</v>
      </c>
      <c r="D49" s="115">
        <v>25860</v>
      </c>
      <c r="E49" s="115">
        <v>34986.325220632891</v>
      </c>
      <c r="F49" s="116">
        <f t="shared" si="1"/>
        <v>35.291280822246279</v>
      </c>
      <c r="G49" s="237" t="s">
        <v>260</v>
      </c>
    </row>
    <row r="50" spans="1:7" ht="31.5">
      <c r="A50" s="112" t="s">
        <v>96</v>
      </c>
      <c r="B50" s="113" t="s">
        <v>11</v>
      </c>
      <c r="C50" s="114" t="s">
        <v>185</v>
      </c>
      <c r="D50" s="115">
        <v>2270</v>
      </c>
      <c r="E50" s="115">
        <v>3319.1176348134941</v>
      </c>
      <c r="F50" s="116">
        <f t="shared" si="1"/>
        <v>46.216635894867579</v>
      </c>
      <c r="G50" s="239"/>
    </row>
    <row r="51" spans="1:7">
      <c r="A51" s="112" t="s">
        <v>97</v>
      </c>
      <c r="B51" s="113" t="s">
        <v>45</v>
      </c>
      <c r="C51" s="114" t="s">
        <v>185</v>
      </c>
      <c r="D51" s="115">
        <v>1371</v>
      </c>
      <c r="E51" s="115">
        <f>E52+E53</f>
        <v>890.69882439590333</v>
      </c>
      <c r="F51" s="116">
        <f t="shared" si="1"/>
        <v>-35.03290850503987</v>
      </c>
      <c r="G51" s="120"/>
    </row>
    <row r="52" spans="1:7">
      <c r="A52" s="112"/>
      <c r="B52" s="123" t="s">
        <v>46</v>
      </c>
      <c r="C52" s="114" t="s">
        <v>185</v>
      </c>
      <c r="D52" s="115">
        <v>1349</v>
      </c>
      <c r="E52" s="115">
        <v>890.69882439590333</v>
      </c>
      <c r="F52" s="116">
        <f t="shared" si="1"/>
        <v>-33.973400711941935</v>
      </c>
      <c r="G52" s="237" t="s">
        <v>243</v>
      </c>
    </row>
    <row r="53" spans="1:7">
      <c r="A53" s="112"/>
      <c r="B53" s="123" t="s">
        <v>47</v>
      </c>
      <c r="C53" s="114" t="s">
        <v>185</v>
      </c>
      <c r="D53" s="115">
        <v>22</v>
      </c>
      <c r="E53" s="115">
        <v>0</v>
      </c>
      <c r="F53" s="116">
        <f t="shared" si="1"/>
        <v>-100</v>
      </c>
      <c r="G53" s="239"/>
    </row>
    <row r="54" spans="1:7">
      <c r="A54" s="112" t="s">
        <v>98</v>
      </c>
      <c r="B54" s="113" t="s">
        <v>48</v>
      </c>
      <c r="C54" s="114" t="s">
        <v>185</v>
      </c>
      <c r="D54" s="115">
        <v>368</v>
      </c>
      <c r="E54" s="115">
        <f>E55+E56</f>
        <v>432.10553752680056</v>
      </c>
      <c r="F54" s="116">
        <f t="shared" si="1"/>
        <v>17.419983023587122</v>
      </c>
      <c r="G54" s="237" t="s">
        <v>261</v>
      </c>
    </row>
    <row r="55" spans="1:7">
      <c r="A55" s="124"/>
      <c r="B55" s="125" t="s">
        <v>49</v>
      </c>
      <c r="C55" s="126" t="s">
        <v>185</v>
      </c>
      <c r="D55" s="115">
        <v>356</v>
      </c>
      <c r="E55" s="115">
        <v>423.94333723111856</v>
      </c>
      <c r="F55" s="116">
        <f t="shared" si="1"/>
        <v>19.08520708739286</v>
      </c>
      <c r="G55" s="238"/>
    </row>
    <row r="56" spans="1:7">
      <c r="A56" s="124"/>
      <c r="B56" s="125" t="s">
        <v>50</v>
      </c>
      <c r="C56" s="126" t="s">
        <v>185</v>
      </c>
      <c r="D56" s="115">
        <v>12</v>
      </c>
      <c r="E56" s="115">
        <v>8.162200295682025</v>
      </c>
      <c r="F56" s="116">
        <f t="shared" si="1"/>
        <v>-31.981664202649796</v>
      </c>
      <c r="G56" s="239"/>
    </row>
    <row r="57" spans="1:7">
      <c r="A57" s="124" t="s">
        <v>99</v>
      </c>
      <c r="B57" s="127" t="s">
        <v>51</v>
      </c>
      <c r="C57" s="126" t="s">
        <v>185</v>
      </c>
      <c r="D57" s="115">
        <v>1666</v>
      </c>
      <c r="E57" s="115">
        <f>SUM(E58:E72)</f>
        <v>2984.9626542748124</v>
      </c>
      <c r="F57" s="116">
        <f t="shared" si="1"/>
        <v>79.169427027299662</v>
      </c>
      <c r="G57" s="128"/>
    </row>
    <row r="58" spans="1:7" ht="30">
      <c r="A58" s="124" t="s">
        <v>262</v>
      </c>
      <c r="B58" s="127" t="s">
        <v>52</v>
      </c>
      <c r="C58" s="126" t="s">
        <v>185</v>
      </c>
      <c r="D58" s="115">
        <v>57</v>
      </c>
      <c r="E58" s="115">
        <v>62.233195666180187</v>
      </c>
      <c r="F58" s="116">
        <f t="shared" si="1"/>
        <v>9.1810450283863076</v>
      </c>
      <c r="G58" s="120" t="s">
        <v>263</v>
      </c>
    </row>
    <row r="59" spans="1:7">
      <c r="A59" s="124" t="s">
        <v>264</v>
      </c>
      <c r="B59" s="127" t="s">
        <v>53</v>
      </c>
      <c r="C59" s="126" t="s">
        <v>185</v>
      </c>
      <c r="D59" s="115">
        <v>85</v>
      </c>
      <c r="E59" s="115">
        <v>56.6486278021979</v>
      </c>
      <c r="F59" s="116">
        <f t="shared" si="1"/>
        <v>-33.354555526826005</v>
      </c>
      <c r="G59" s="241" t="s">
        <v>243</v>
      </c>
    </row>
    <row r="60" spans="1:7">
      <c r="A60" s="124" t="s">
        <v>265</v>
      </c>
      <c r="B60" s="127" t="s">
        <v>54</v>
      </c>
      <c r="C60" s="126" t="s">
        <v>185</v>
      </c>
      <c r="D60" s="115">
        <v>191.64</v>
      </c>
      <c r="E60" s="115">
        <v>52.675875886209319</v>
      </c>
      <c r="F60" s="116">
        <f t="shared" si="1"/>
        <v>-72.513110057290064</v>
      </c>
      <c r="G60" s="241"/>
    </row>
    <row r="61" spans="1:7">
      <c r="A61" s="124" t="s">
        <v>266</v>
      </c>
      <c r="B61" s="127" t="s">
        <v>55</v>
      </c>
      <c r="C61" s="126" t="s">
        <v>185</v>
      </c>
      <c r="D61" s="115">
        <v>50</v>
      </c>
      <c r="E61" s="115">
        <v>75.286449230306232</v>
      </c>
      <c r="F61" s="116">
        <f t="shared" si="1"/>
        <v>50.572898460612464</v>
      </c>
      <c r="G61" s="241" t="s">
        <v>245</v>
      </c>
    </row>
    <row r="62" spans="1:7">
      <c r="A62" s="124" t="s">
        <v>267</v>
      </c>
      <c r="B62" s="127" t="s">
        <v>56</v>
      </c>
      <c r="C62" s="126" t="s">
        <v>185</v>
      </c>
      <c r="D62" s="115">
        <v>135</v>
      </c>
      <c r="E62" s="115">
        <v>248.52498577977644</v>
      </c>
      <c r="F62" s="116">
        <f t="shared" si="1"/>
        <v>84.092582059093672</v>
      </c>
      <c r="G62" s="241"/>
    </row>
    <row r="63" spans="1:7">
      <c r="A63" s="124" t="s">
        <v>268</v>
      </c>
      <c r="B63" s="127" t="s">
        <v>58</v>
      </c>
      <c r="C63" s="126" t="s">
        <v>185</v>
      </c>
      <c r="D63" s="115">
        <v>13</v>
      </c>
      <c r="E63" s="115">
        <v>23.885008474984875</v>
      </c>
      <c r="F63" s="116">
        <f t="shared" si="1"/>
        <v>83.730834422960584</v>
      </c>
      <c r="G63" s="241"/>
    </row>
    <row r="64" spans="1:7">
      <c r="A64" s="124" t="s">
        <v>269</v>
      </c>
      <c r="B64" s="127" t="s">
        <v>270</v>
      </c>
      <c r="C64" s="126" t="s">
        <v>185</v>
      </c>
      <c r="D64" s="115">
        <v>239</v>
      </c>
      <c r="E64" s="115">
        <v>388.09524800721476</v>
      </c>
      <c r="F64" s="116">
        <f t="shared" si="1"/>
        <v>62.38294895699363</v>
      </c>
      <c r="G64" s="120" t="s">
        <v>271</v>
      </c>
    </row>
    <row r="65" spans="1:15" ht="31.5">
      <c r="A65" s="124" t="s">
        <v>272</v>
      </c>
      <c r="B65" s="127" t="s">
        <v>79</v>
      </c>
      <c r="C65" s="126" t="s">
        <v>185</v>
      </c>
      <c r="D65" s="115">
        <v>44</v>
      </c>
      <c r="E65" s="115">
        <v>40.337739227808228</v>
      </c>
      <c r="F65" s="116">
        <f t="shared" si="1"/>
        <v>-8.3233199367994786</v>
      </c>
      <c r="G65" s="242" t="str">
        <f>G59</f>
        <v>показатели утверждены уполномоченным органом в расчете на год, фактические затраты за период январь-июнь</v>
      </c>
    </row>
    <row r="66" spans="1:15" ht="31.5">
      <c r="A66" s="124" t="s">
        <v>273</v>
      </c>
      <c r="B66" s="127" t="s">
        <v>80</v>
      </c>
      <c r="C66" s="126" t="s">
        <v>185</v>
      </c>
      <c r="D66" s="115">
        <v>57</v>
      </c>
      <c r="E66" s="115">
        <v>26.272839111846398</v>
      </c>
      <c r="F66" s="116">
        <f t="shared" si="1"/>
        <v>-53.907299803778244</v>
      </c>
      <c r="G66" s="243"/>
    </row>
    <row r="67" spans="1:15" ht="30">
      <c r="A67" s="124" t="s">
        <v>274</v>
      </c>
      <c r="B67" s="127" t="s">
        <v>21</v>
      </c>
      <c r="C67" s="126" t="s">
        <v>185</v>
      </c>
      <c r="D67" s="115">
        <v>776</v>
      </c>
      <c r="E67" s="115">
        <v>890.78359501227669</v>
      </c>
      <c r="F67" s="116">
        <f t="shared" si="1"/>
        <v>14.79170038817999</v>
      </c>
      <c r="G67" s="120" t="s">
        <v>275</v>
      </c>
    </row>
    <row r="68" spans="1:15" ht="60">
      <c r="A68" s="124" t="s">
        <v>276</v>
      </c>
      <c r="B68" s="127" t="s">
        <v>82</v>
      </c>
      <c r="C68" s="126" t="s">
        <v>185</v>
      </c>
      <c r="D68" s="115">
        <v>18</v>
      </c>
      <c r="E68" s="115">
        <v>25.766399693261764</v>
      </c>
      <c r="F68" s="116">
        <f t="shared" si="1"/>
        <v>43.146664962565353</v>
      </c>
      <c r="G68" s="206" t="s">
        <v>260</v>
      </c>
    </row>
    <row r="69" spans="1:15">
      <c r="A69" s="124" t="s">
        <v>277</v>
      </c>
      <c r="B69" s="127" t="s">
        <v>36</v>
      </c>
      <c r="C69" s="126" t="s">
        <v>185</v>
      </c>
      <c r="D69" s="115"/>
      <c r="E69" s="115">
        <v>132.53753519549952</v>
      </c>
      <c r="F69" s="116"/>
      <c r="G69" s="244" t="s">
        <v>188</v>
      </c>
    </row>
    <row r="70" spans="1:15">
      <c r="A70" s="124" t="s">
        <v>278</v>
      </c>
      <c r="B70" s="127" t="s">
        <v>57</v>
      </c>
      <c r="C70" s="126" t="s">
        <v>185</v>
      </c>
      <c r="D70" s="115"/>
      <c r="E70" s="115">
        <v>82.446187894982742</v>
      </c>
      <c r="F70" s="116"/>
      <c r="G70" s="245"/>
    </row>
    <row r="71" spans="1:15">
      <c r="A71" s="124" t="s">
        <v>279</v>
      </c>
      <c r="B71" s="127" t="s">
        <v>280</v>
      </c>
      <c r="C71" s="126" t="s">
        <v>185</v>
      </c>
      <c r="D71" s="115"/>
      <c r="E71" s="115">
        <v>50.468967292267422</v>
      </c>
      <c r="F71" s="116"/>
      <c r="G71" s="245"/>
    </row>
    <row r="72" spans="1:15">
      <c r="A72" s="124" t="s">
        <v>281</v>
      </c>
      <c r="B72" s="127" t="s">
        <v>282</v>
      </c>
      <c r="C72" s="126" t="s">
        <v>185</v>
      </c>
      <c r="D72" s="115"/>
      <c r="E72" s="115">
        <v>829</v>
      </c>
      <c r="F72" s="116"/>
      <c r="G72" s="243"/>
    </row>
    <row r="73" spans="1:15" ht="31.5">
      <c r="A73" s="130" t="s">
        <v>59</v>
      </c>
      <c r="B73" s="131" t="s">
        <v>60</v>
      </c>
      <c r="C73" s="132" t="s">
        <v>185</v>
      </c>
      <c r="D73" s="109">
        <v>541778</v>
      </c>
      <c r="E73" s="109">
        <f>E14+E47+1</f>
        <v>436520.47563257773</v>
      </c>
      <c r="F73" s="110">
        <f>E73/D73*100-100</f>
        <v>-19.428165109587738</v>
      </c>
      <c r="G73" s="133"/>
      <c r="I73" s="37"/>
    </row>
    <row r="74" spans="1:15">
      <c r="A74" s="134" t="s">
        <v>61</v>
      </c>
      <c r="B74" s="135" t="s">
        <v>176</v>
      </c>
      <c r="C74" s="136" t="s">
        <v>185</v>
      </c>
      <c r="D74" s="109">
        <v>63472</v>
      </c>
      <c r="E74" s="109">
        <f>E76-E73</f>
        <v>-147135.41825257771</v>
      </c>
      <c r="F74" s="110">
        <f>E74/D74*100-100</f>
        <v>-331.81153619324698</v>
      </c>
      <c r="G74" s="129"/>
    </row>
    <row r="75" spans="1:15" ht="31.5">
      <c r="A75" s="134" t="s">
        <v>229</v>
      </c>
      <c r="B75" s="135" t="s">
        <v>230</v>
      </c>
      <c r="C75" s="136" t="s">
        <v>185</v>
      </c>
      <c r="D75" s="109">
        <v>332403</v>
      </c>
      <c r="E75" s="109"/>
      <c r="F75" s="110"/>
      <c r="G75" s="129"/>
      <c r="J75" s="137"/>
    </row>
    <row r="76" spans="1:15">
      <c r="A76" s="134" t="s">
        <v>63</v>
      </c>
      <c r="B76" s="135" t="s">
        <v>62</v>
      </c>
      <c r="C76" s="136" t="s">
        <v>185</v>
      </c>
      <c r="D76" s="109">
        <v>605250</v>
      </c>
      <c r="E76" s="109">
        <v>289385.05738000001</v>
      </c>
      <c r="F76" s="110">
        <f>E76/D76*100-100</f>
        <v>-52.187516335398591</v>
      </c>
      <c r="G76" s="129"/>
      <c r="H76" s="37"/>
      <c r="O76" s="138"/>
    </row>
    <row r="77" spans="1:15" ht="60">
      <c r="A77" s="134" t="s">
        <v>64</v>
      </c>
      <c r="B77" s="135" t="s">
        <v>179</v>
      </c>
      <c r="C77" s="139" t="s">
        <v>189</v>
      </c>
      <c r="D77" s="140">
        <v>81637.240000000005</v>
      </c>
      <c r="E77" s="140">
        <v>51929.43</v>
      </c>
      <c r="F77" s="110">
        <f>E77/D77*100-100</f>
        <v>-36.390022494636028</v>
      </c>
      <c r="G77" s="128" t="s">
        <v>190</v>
      </c>
    </row>
    <row r="78" spans="1:15" ht="31.5">
      <c r="A78" s="141"/>
      <c r="B78" s="135" t="s">
        <v>180</v>
      </c>
      <c r="C78" s="139" t="s">
        <v>191</v>
      </c>
      <c r="D78" s="140">
        <v>7413.89</v>
      </c>
      <c r="E78" s="140">
        <f>E76/E77*1000</f>
        <v>5572.6599999268237</v>
      </c>
      <c r="F78" s="110">
        <f>E78/D78*100-100</f>
        <v>-24.834870763838907</v>
      </c>
      <c r="G78" s="142"/>
    </row>
    <row r="79" spans="1:15">
      <c r="A79" s="141"/>
      <c r="B79" s="131" t="s">
        <v>192</v>
      </c>
      <c r="C79" s="40"/>
      <c r="D79" s="143"/>
      <c r="E79" s="144"/>
      <c r="F79" s="110"/>
      <c r="G79" s="142"/>
    </row>
    <row r="80" spans="1:15" ht="31.5">
      <c r="A80" s="141"/>
      <c r="B80" s="145" t="s">
        <v>193</v>
      </c>
      <c r="C80" s="54" t="s">
        <v>194</v>
      </c>
      <c r="D80" s="146">
        <v>39</v>
      </c>
      <c r="E80" s="146">
        <f>E82+E83</f>
        <v>35.943558479137778</v>
      </c>
      <c r="F80" s="110"/>
      <c r="G80" s="142"/>
    </row>
    <row r="81" spans="1:7">
      <c r="A81" s="141"/>
      <c r="B81" s="145" t="s">
        <v>101</v>
      </c>
      <c r="C81" s="54"/>
      <c r="D81" s="146"/>
      <c r="E81" s="146"/>
      <c r="F81" s="110"/>
      <c r="G81" s="142"/>
    </row>
    <row r="82" spans="1:7">
      <c r="A82" s="141"/>
      <c r="B82" s="147" t="s">
        <v>195</v>
      </c>
      <c r="C82" s="54" t="s">
        <v>194</v>
      </c>
      <c r="D82" s="146">
        <v>34</v>
      </c>
      <c r="E82" s="146">
        <v>26.41663879405764</v>
      </c>
      <c r="F82" s="110"/>
      <c r="G82" s="142"/>
    </row>
    <row r="83" spans="1:7">
      <c r="A83" s="141"/>
      <c r="B83" s="147" t="s">
        <v>196</v>
      </c>
      <c r="C83" s="54" t="s">
        <v>194</v>
      </c>
      <c r="D83" s="146">
        <v>5</v>
      </c>
      <c r="E83" s="146">
        <v>9.5269196850801414</v>
      </c>
      <c r="F83" s="110"/>
      <c r="G83" s="142"/>
    </row>
    <row r="84" spans="1:7" ht="31.5">
      <c r="A84" s="40"/>
      <c r="B84" s="148" t="s">
        <v>197</v>
      </c>
      <c r="C84" s="103" t="s">
        <v>198</v>
      </c>
      <c r="D84" s="146">
        <f>(D20+D49)*1000/12/D80</f>
        <v>279811.96581196581</v>
      </c>
      <c r="E84" s="146">
        <f>(E20+E49)*1000/6/E80</f>
        <v>487174.34188446769</v>
      </c>
      <c r="F84" s="144"/>
      <c r="G84" s="129"/>
    </row>
    <row r="85" spans="1:7">
      <c r="A85" s="40"/>
      <c r="B85" s="148" t="s">
        <v>101</v>
      </c>
      <c r="C85" s="103"/>
      <c r="D85" s="149"/>
      <c r="E85" s="111"/>
      <c r="F85" s="144"/>
      <c r="G85" s="129"/>
    </row>
    <row r="86" spans="1:7">
      <c r="A86" s="150"/>
      <c r="B86" s="151" t="s">
        <v>195</v>
      </c>
      <c r="C86" s="103" t="s">
        <v>198</v>
      </c>
      <c r="D86" s="146">
        <f>D20/D82/12*1000</f>
        <v>257578.43137254901</v>
      </c>
      <c r="E86" s="146">
        <f>E20/E82/6*1000</f>
        <v>442135.17604095564</v>
      </c>
      <c r="F86" s="152"/>
      <c r="G86" s="129"/>
    </row>
    <row r="87" spans="1:7" ht="31.5">
      <c r="A87" s="153"/>
      <c r="B87" s="151" t="s">
        <v>199</v>
      </c>
      <c r="C87" s="103" t="s">
        <v>198</v>
      </c>
      <c r="D87" s="146">
        <f>D49/D83/12*1000</f>
        <v>431000</v>
      </c>
      <c r="E87" s="146">
        <f>E49/E83/6*1000</f>
        <v>612060.81253846153</v>
      </c>
      <c r="F87" s="152"/>
      <c r="G87" s="129"/>
    </row>
  </sheetData>
  <mergeCells count="27">
    <mergeCell ref="G65:G66"/>
    <mergeCell ref="G69:G72"/>
    <mergeCell ref="G49:G50"/>
    <mergeCell ref="G52:G53"/>
    <mergeCell ref="G54:G56"/>
    <mergeCell ref="G59:G60"/>
    <mergeCell ref="G61:G63"/>
    <mergeCell ref="G19:G22"/>
    <mergeCell ref="G27:G28"/>
    <mergeCell ref="G30:G37"/>
    <mergeCell ref="G39:G40"/>
    <mergeCell ref="G41:G46"/>
    <mergeCell ref="A6:D6"/>
    <mergeCell ref="A7:D7"/>
    <mergeCell ref="A8:G8"/>
    <mergeCell ref="A11:A12"/>
    <mergeCell ref="B11:B12"/>
    <mergeCell ref="C11:C12"/>
    <mergeCell ref="D11:D12"/>
    <mergeCell ref="E11:E12"/>
    <mergeCell ref="F11:F12"/>
    <mergeCell ref="G11:G12"/>
    <mergeCell ref="A1:G1"/>
    <mergeCell ref="A2:G2"/>
    <mergeCell ref="A3:G3"/>
    <mergeCell ref="A4:G4"/>
    <mergeCell ref="A5:D5"/>
  </mergeCells>
  <pageMargins left="0.31496062992125984" right="0.19685039370078741" top="0.74803149606299213" bottom="0" header="0.31496062992125984" footer="0.31496062992125984"/>
  <pageSetup paperSize="9" scale="76" fitToWidth="3" fitToHeight="3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68B96-17C5-48D1-B25D-DD059613D96D}">
  <sheetPr>
    <tabColor rgb="FFFF0000"/>
    <pageSetUpPr fitToPage="1"/>
  </sheetPr>
  <dimension ref="A3:Z13"/>
  <sheetViews>
    <sheetView tabSelected="1" zoomScale="70" zoomScaleNormal="70" workbookViewId="0">
      <selection activeCell="K25" sqref="K25"/>
    </sheetView>
  </sheetViews>
  <sheetFormatPr defaultRowHeight="15"/>
  <cols>
    <col min="1" max="1" width="5.28515625" style="207" customWidth="1"/>
    <col min="2" max="2" width="17.85546875" style="207" customWidth="1"/>
    <col min="3" max="3" width="23.28515625" style="207" customWidth="1"/>
    <col min="4" max="4" width="7.28515625" style="207" customWidth="1"/>
    <col min="5" max="5" width="9.140625" style="207"/>
    <col min="6" max="6" width="7.7109375" style="207" customWidth="1"/>
    <col min="7" max="7" width="11.5703125" style="207" customWidth="1"/>
    <col min="8" max="10" width="9.140625" style="207"/>
    <col min="11" max="11" width="8" style="207" customWidth="1"/>
    <col min="12" max="12" width="15.85546875" style="207" customWidth="1"/>
    <col min="13" max="13" width="19.85546875" style="207" customWidth="1"/>
    <col min="14" max="14" width="10.28515625" style="207" customWidth="1"/>
    <col min="15" max="17" width="9.140625" style="207"/>
    <col min="18" max="18" width="17.7109375" style="207" customWidth="1"/>
    <col min="19" max="24" width="9.140625" style="207"/>
    <col min="25" max="26" width="15.5703125" style="207" customWidth="1"/>
    <col min="27" max="16384" width="9.140625" style="207"/>
  </cols>
  <sheetData>
    <row r="3" spans="1:26" ht="15.75">
      <c r="A3" s="251" t="s">
        <v>315</v>
      </c>
      <c r="B3" s="251"/>
      <c r="C3" s="251"/>
      <c r="D3" s="251"/>
      <c r="E3" s="251"/>
      <c r="F3" s="251"/>
      <c r="G3" s="251"/>
      <c r="H3" s="251"/>
      <c r="I3" s="251"/>
      <c r="J3" s="251"/>
    </row>
    <row r="4" spans="1:26" ht="15.75">
      <c r="A4" s="252" t="s">
        <v>283</v>
      </c>
      <c r="B4" s="252"/>
      <c r="C4" s="252"/>
      <c r="D4" s="252"/>
      <c r="E4" s="252"/>
      <c r="F4" s="252"/>
      <c r="G4" s="252"/>
      <c r="H4" s="252"/>
      <c r="I4" s="252"/>
      <c r="J4" s="252"/>
    </row>
    <row r="5" spans="1:26" ht="15.75">
      <c r="A5" s="253" t="s">
        <v>284</v>
      </c>
      <c r="B5" s="253"/>
      <c r="C5" s="253"/>
      <c r="D5" s="253"/>
      <c r="E5" s="253"/>
      <c r="F5" s="253"/>
      <c r="G5" s="253"/>
      <c r="H5" s="253"/>
      <c r="I5" s="253"/>
      <c r="J5" s="253"/>
    </row>
    <row r="6" spans="1:26" ht="15.75">
      <c r="A6" s="208"/>
    </row>
    <row r="7" spans="1:26" ht="62.25" customHeight="1">
      <c r="A7" s="246" t="s">
        <v>0</v>
      </c>
      <c r="B7" s="246" t="s">
        <v>285</v>
      </c>
      <c r="C7" s="246"/>
      <c r="D7" s="246"/>
      <c r="E7" s="246"/>
      <c r="F7" s="246"/>
      <c r="G7" s="246"/>
      <c r="H7" s="246" t="s">
        <v>286</v>
      </c>
      <c r="I7" s="246" t="s">
        <v>287</v>
      </c>
      <c r="J7" s="246"/>
      <c r="K7" s="246"/>
      <c r="L7" s="246"/>
      <c r="M7" s="246" t="s">
        <v>288</v>
      </c>
      <c r="N7" s="246"/>
      <c r="O7" s="246"/>
      <c r="P7" s="246"/>
      <c r="Q7" s="246" t="s">
        <v>289</v>
      </c>
      <c r="R7" s="246"/>
      <c r="S7" s="246"/>
      <c r="T7" s="246"/>
      <c r="U7" s="246"/>
      <c r="V7" s="246"/>
      <c r="W7" s="246"/>
      <c r="X7" s="246"/>
      <c r="Y7" s="246" t="s">
        <v>290</v>
      </c>
      <c r="Z7" s="246" t="s">
        <v>291</v>
      </c>
    </row>
    <row r="8" spans="1:26" ht="173.25" customHeight="1">
      <c r="A8" s="246"/>
      <c r="B8" s="246" t="s">
        <v>292</v>
      </c>
      <c r="C8" s="246" t="s">
        <v>293</v>
      </c>
      <c r="D8" s="246" t="s">
        <v>294</v>
      </c>
      <c r="E8" s="246" t="s">
        <v>295</v>
      </c>
      <c r="F8" s="246"/>
      <c r="G8" s="246" t="s">
        <v>296</v>
      </c>
      <c r="H8" s="246"/>
      <c r="I8" s="246" t="s">
        <v>297</v>
      </c>
      <c r="J8" s="246" t="s">
        <v>298</v>
      </c>
      <c r="K8" s="246" t="s">
        <v>299</v>
      </c>
      <c r="L8" s="246" t="s">
        <v>77</v>
      </c>
      <c r="M8" s="246" t="s">
        <v>300</v>
      </c>
      <c r="N8" s="246"/>
      <c r="O8" s="246" t="s">
        <v>301</v>
      </c>
      <c r="P8" s="246" t="s">
        <v>302</v>
      </c>
      <c r="Q8" s="246" t="s">
        <v>303</v>
      </c>
      <c r="R8" s="246"/>
      <c r="S8" s="246" t="s">
        <v>304</v>
      </c>
      <c r="T8" s="246"/>
      <c r="U8" s="246" t="s">
        <v>305</v>
      </c>
      <c r="V8" s="246"/>
      <c r="W8" s="246" t="s">
        <v>306</v>
      </c>
      <c r="X8" s="246"/>
      <c r="Y8" s="246"/>
      <c r="Z8" s="246"/>
    </row>
    <row r="9" spans="1:26" ht="51.75" customHeight="1">
      <c r="A9" s="246"/>
      <c r="B9" s="246"/>
      <c r="C9" s="246"/>
      <c r="D9" s="246"/>
      <c r="E9" s="209" t="s">
        <v>297</v>
      </c>
      <c r="F9" s="209" t="s">
        <v>298</v>
      </c>
      <c r="G9" s="246"/>
      <c r="H9" s="246"/>
      <c r="I9" s="246"/>
      <c r="J9" s="246"/>
      <c r="K9" s="246"/>
      <c r="L9" s="246"/>
      <c r="M9" s="209" t="s">
        <v>12</v>
      </c>
      <c r="N9" s="209" t="s">
        <v>307</v>
      </c>
      <c r="O9" s="246"/>
      <c r="P9" s="246"/>
      <c r="Q9" s="209" t="s">
        <v>308</v>
      </c>
      <c r="R9" s="209" t="s">
        <v>309</v>
      </c>
      <c r="S9" s="209" t="s">
        <v>308</v>
      </c>
      <c r="T9" s="209" t="s">
        <v>309</v>
      </c>
      <c r="U9" s="209" t="s">
        <v>297</v>
      </c>
      <c r="V9" s="209" t="s">
        <v>298</v>
      </c>
      <c r="W9" s="209" t="s">
        <v>308</v>
      </c>
      <c r="X9" s="209" t="s">
        <v>309</v>
      </c>
      <c r="Y9" s="246"/>
      <c r="Z9" s="246"/>
    </row>
    <row r="10" spans="1:26" ht="15.75">
      <c r="A10" s="209">
        <v>1</v>
      </c>
      <c r="B10" s="209">
        <v>2</v>
      </c>
      <c r="C10" s="210">
        <v>3</v>
      </c>
      <c r="D10" s="210">
        <v>4</v>
      </c>
      <c r="E10" s="210">
        <v>5</v>
      </c>
      <c r="F10" s="210">
        <v>6</v>
      </c>
      <c r="G10" s="209">
        <v>7</v>
      </c>
      <c r="H10" s="209">
        <v>8</v>
      </c>
      <c r="I10" s="210">
        <v>9</v>
      </c>
      <c r="J10" s="210">
        <v>10</v>
      </c>
      <c r="K10" s="210">
        <v>11</v>
      </c>
      <c r="L10" s="209">
        <v>12</v>
      </c>
      <c r="M10" s="209">
        <v>13</v>
      </c>
      <c r="N10" s="209">
        <v>14</v>
      </c>
      <c r="O10" s="209">
        <v>15</v>
      </c>
      <c r="P10" s="209">
        <v>16</v>
      </c>
      <c r="Q10" s="209">
        <v>17</v>
      </c>
      <c r="R10" s="210">
        <v>18</v>
      </c>
      <c r="S10" s="210">
        <v>19</v>
      </c>
      <c r="T10" s="210">
        <v>20</v>
      </c>
      <c r="U10" s="209">
        <v>21</v>
      </c>
      <c r="V10" s="209">
        <v>22</v>
      </c>
      <c r="W10" s="209">
        <v>23</v>
      </c>
      <c r="X10" s="209">
        <v>24</v>
      </c>
      <c r="Y10" s="209">
        <v>25</v>
      </c>
      <c r="Z10" s="209">
        <v>26</v>
      </c>
    </row>
    <row r="11" spans="1:26" ht="84" customHeight="1">
      <c r="A11" s="246"/>
      <c r="B11" s="247" t="s">
        <v>310</v>
      </c>
      <c r="C11" s="211" t="s">
        <v>316</v>
      </c>
      <c r="D11" s="212" t="s">
        <v>317</v>
      </c>
      <c r="E11" s="213">
        <v>74370.345000000001</v>
      </c>
      <c r="F11" s="214">
        <v>77</v>
      </c>
      <c r="G11" s="215">
        <v>2024</v>
      </c>
      <c r="H11" s="247" t="s">
        <v>311</v>
      </c>
      <c r="I11" s="216">
        <f>E11</f>
        <v>74370.345000000001</v>
      </c>
      <c r="J11" s="216">
        <f>I11</f>
        <v>74370.345000000001</v>
      </c>
      <c r="K11" s="217">
        <v>0</v>
      </c>
      <c r="L11" s="218"/>
      <c r="M11" s="248" t="s">
        <v>318</v>
      </c>
      <c r="N11" s="219">
        <v>0</v>
      </c>
      <c r="O11" s="219">
        <v>0</v>
      </c>
      <c r="P11" s="219">
        <v>0</v>
      </c>
      <c r="Q11" s="220"/>
      <c r="R11" s="249" t="s">
        <v>319</v>
      </c>
      <c r="S11" s="221"/>
      <c r="T11" s="221">
        <v>6.2</v>
      </c>
      <c r="U11" s="222"/>
      <c r="V11" s="223"/>
      <c r="W11" s="223"/>
      <c r="X11" s="223"/>
      <c r="Y11" s="219" t="s">
        <v>312</v>
      </c>
      <c r="Z11" s="219" t="s">
        <v>313</v>
      </c>
    </row>
    <row r="12" spans="1:26" ht="84" customHeight="1">
      <c r="A12" s="246"/>
      <c r="B12" s="247"/>
      <c r="C12" s="211" t="s">
        <v>320</v>
      </c>
      <c r="D12" s="224" t="s">
        <v>321</v>
      </c>
      <c r="E12" s="213">
        <v>43896</v>
      </c>
      <c r="F12" s="214">
        <v>81</v>
      </c>
      <c r="G12" s="215">
        <v>2024</v>
      </c>
      <c r="H12" s="247"/>
      <c r="I12" s="225">
        <f>E12</f>
        <v>43896</v>
      </c>
      <c r="J12" s="225">
        <f>I12</f>
        <v>43896</v>
      </c>
      <c r="K12" s="217">
        <v>0</v>
      </c>
      <c r="L12" s="215"/>
      <c r="M12" s="248"/>
      <c r="N12" s="219">
        <v>0</v>
      </c>
      <c r="O12" s="219">
        <v>0</v>
      </c>
      <c r="P12" s="219">
        <v>0</v>
      </c>
      <c r="Q12" s="223"/>
      <c r="R12" s="250"/>
      <c r="S12" s="221"/>
      <c r="T12" s="221">
        <v>8.5</v>
      </c>
      <c r="U12" s="223"/>
      <c r="V12" s="223"/>
      <c r="W12" s="223"/>
      <c r="X12" s="223"/>
      <c r="Y12" s="219" t="s">
        <v>312</v>
      </c>
      <c r="Z12" s="219" t="s">
        <v>313</v>
      </c>
    </row>
    <row r="13" spans="1:26" ht="15.6" customHeight="1">
      <c r="A13" s="246"/>
      <c r="B13" s="248"/>
      <c r="C13" s="226" t="s">
        <v>314</v>
      </c>
      <c r="D13" s="227"/>
      <c r="E13" s="227"/>
      <c r="F13" s="227"/>
      <c r="G13" s="228"/>
      <c r="H13" s="247"/>
      <c r="I13" s="225">
        <f>I11+I12</f>
        <v>118266.345</v>
      </c>
      <c r="J13" s="225">
        <f>J11+J12</f>
        <v>118266.345</v>
      </c>
      <c r="K13" s="225">
        <f>J13-I13</f>
        <v>0</v>
      </c>
      <c r="L13" s="215"/>
      <c r="M13" s="248"/>
      <c r="N13" s="219"/>
      <c r="O13" s="219"/>
      <c r="P13" s="228"/>
      <c r="Q13" s="228"/>
      <c r="R13" s="228"/>
      <c r="S13" s="228"/>
      <c r="T13" s="209"/>
      <c r="U13" s="228"/>
      <c r="V13" s="228"/>
      <c r="W13" s="228"/>
      <c r="X13" s="228"/>
      <c r="Y13" s="228"/>
      <c r="Z13" s="228"/>
    </row>
  </sheetData>
  <mergeCells count="32">
    <mergeCell ref="A3:J3"/>
    <mergeCell ref="A4:J4"/>
    <mergeCell ref="A5:J5"/>
    <mergeCell ref="A7:A9"/>
    <mergeCell ref="B7:G7"/>
    <mergeCell ref="H7:H9"/>
    <mergeCell ref="I7:L7"/>
    <mergeCell ref="J8:J9"/>
    <mergeCell ref="K8:K9"/>
    <mergeCell ref="L8:L9"/>
    <mergeCell ref="M7:P7"/>
    <mergeCell ref="Q7:X7"/>
    <mergeCell ref="Y7:Y9"/>
    <mergeCell ref="Z7:Z9"/>
    <mergeCell ref="B8:B9"/>
    <mergeCell ref="C8:C9"/>
    <mergeCell ref="D8:D9"/>
    <mergeCell ref="E8:F8"/>
    <mergeCell ref="G8:G9"/>
    <mergeCell ref="I8:I9"/>
    <mergeCell ref="W8:X8"/>
    <mergeCell ref="A11:A13"/>
    <mergeCell ref="B11:B13"/>
    <mergeCell ref="H11:H13"/>
    <mergeCell ref="M11:M13"/>
    <mergeCell ref="R11:R12"/>
    <mergeCell ref="M8:N8"/>
    <mergeCell ref="O8:O9"/>
    <mergeCell ref="P8:P9"/>
    <mergeCell ref="Q8:R8"/>
    <mergeCell ref="S8:T8"/>
    <mergeCell ref="U8:V8"/>
  </mergeCells>
  <pageMargins left="0.31" right="0.27" top="0.74803149606299213" bottom="0.74803149606299213" header="0.31496062992125984" footer="0.31496062992125984"/>
  <pageSetup paperSize="9" scale="4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D20"/>
  <sheetViews>
    <sheetView zoomScale="98" zoomScaleNormal="98" workbookViewId="0">
      <selection activeCell="B29" sqref="B29"/>
    </sheetView>
  </sheetViews>
  <sheetFormatPr defaultRowHeight="15"/>
  <cols>
    <col min="1" max="1" width="72.140625" customWidth="1"/>
    <col min="2" max="2" width="12.140625" customWidth="1"/>
    <col min="3" max="3" width="14.42578125" style="58" customWidth="1"/>
    <col min="4" max="4" width="15.140625" style="58" customWidth="1"/>
  </cols>
  <sheetData>
    <row r="1" spans="1:4">
      <c r="A1" s="1"/>
    </row>
    <row r="2" spans="1:4">
      <c r="A2" s="254" t="s">
        <v>65</v>
      </c>
      <c r="B2" s="254"/>
      <c r="C2" s="254"/>
      <c r="D2" s="254"/>
    </row>
    <row r="3" spans="1:4">
      <c r="A3" s="254" t="s">
        <v>231</v>
      </c>
      <c r="B3" s="254"/>
      <c r="C3" s="254"/>
      <c r="D3" s="254"/>
    </row>
    <row r="4" spans="1:4" ht="15.75" thickBot="1">
      <c r="A4" s="1"/>
      <c r="C4" s="255" t="s">
        <v>171</v>
      </c>
      <c r="D4" s="255"/>
    </row>
    <row r="5" spans="1:4" ht="38.25" customHeight="1">
      <c r="A5" s="45" t="s">
        <v>66</v>
      </c>
      <c r="B5" s="46" t="s">
        <v>103</v>
      </c>
      <c r="C5" s="70" t="s">
        <v>75</v>
      </c>
      <c r="D5" s="71" t="s">
        <v>81</v>
      </c>
    </row>
    <row r="6" spans="1:4" ht="15" customHeight="1">
      <c r="A6" s="47">
        <v>1</v>
      </c>
      <c r="B6" s="26">
        <v>2</v>
      </c>
      <c r="C6" s="166">
        <v>3</v>
      </c>
      <c r="D6" s="72">
        <v>4</v>
      </c>
    </row>
    <row r="7" spans="1:4" ht="15" customHeight="1">
      <c r="A7" s="48" t="s">
        <v>218</v>
      </c>
      <c r="B7" s="41" t="s">
        <v>206</v>
      </c>
      <c r="C7" s="73">
        <v>4555442041.54</v>
      </c>
      <c r="D7" s="74">
        <v>4115274159.4000001</v>
      </c>
    </row>
    <row r="8" spans="1:4" ht="15" customHeight="1">
      <c r="A8" s="48" t="s">
        <v>67</v>
      </c>
      <c r="B8" s="41" t="s">
        <v>207</v>
      </c>
      <c r="C8" s="75">
        <v>3763305840.2600002</v>
      </c>
      <c r="D8" s="76">
        <v>4123530448.0100002</v>
      </c>
    </row>
    <row r="9" spans="1:4" ht="15" customHeight="1">
      <c r="A9" s="49" t="s">
        <v>68</v>
      </c>
      <c r="B9" s="42" t="s">
        <v>208</v>
      </c>
      <c r="C9" s="77">
        <v>792136201.27999997</v>
      </c>
      <c r="D9" s="161">
        <v>-8256288.6100000003</v>
      </c>
    </row>
    <row r="10" spans="1:4" ht="15" customHeight="1">
      <c r="A10" s="48" t="s">
        <v>219</v>
      </c>
      <c r="B10" s="41" t="s">
        <v>209</v>
      </c>
      <c r="C10" s="73">
        <v>976422931.76999998</v>
      </c>
      <c r="D10" s="74">
        <v>460481084.72000003</v>
      </c>
    </row>
    <row r="11" spans="1:4">
      <c r="A11" s="48" t="s">
        <v>51</v>
      </c>
      <c r="B11" s="41" t="s">
        <v>210</v>
      </c>
      <c r="C11" s="75">
        <v>10144934382.530001</v>
      </c>
      <c r="D11" s="76">
        <v>1547214190.1700001</v>
      </c>
    </row>
    <row r="12" spans="1:4" ht="16.5" customHeight="1">
      <c r="A12" s="48" t="s">
        <v>69</v>
      </c>
      <c r="B12" s="43" t="s">
        <v>211</v>
      </c>
      <c r="C12" s="73">
        <v>8748523838.3400002</v>
      </c>
      <c r="D12" s="74">
        <v>445610585.54000002</v>
      </c>
    </row>
    <row r="13" spans="1:4" ht="15" customHeight="1">
      <c r="A13" s="49" t="s">
        <v>70</v>
      </c>
      <c r="B13" s="42" t="s">
        <v>212</v>
      </c>
      <c r="C13" s="162">
        <v>-1580697274.6800001</v>
      </c>
      <c r="D13" s="163">
        <v>-1570340977.96</v>
      </c>
    </row>
    <row r="14" spans="1:4">
      <c r="A14" s="48" t="s">
        <v>71</v>
      </c>
      <c r="B14" s="41" t="s">
        <v>213</v>
      </c>
      <c r="C14" s="73">
        <v>3171220.68</v>
      </c>
      <c r="D14" s="74">
        <v>166033639.40000001</v>
      </c>
    </row>
    <row r="15" spans="1:4">
      <c r="A15" s="48" t="s">
        <v>232</v>
      </c>
      <c r="B15" s="154" t="s">
        <v>233</v>
      </c>
      <c r="C15" s="155">
        <v>-170089807</v>
      </c>
      <c r="D15" s="74">
        <v>31913074</v>
      </c>
    </row>
    <row r="16" spans="1:4">
      <c r="A16" s="50" t="s">
        <v>72</v>
      </c>
      <c r="B16" s="42" t="s">
        <v>214</v>
      </c>
      <c r="C16" s="164">
        <v>-1407436247</v>
      </c>
      <c r="D16" s="165">
        <v>-1436220412.5599999</v>
      </c>
    </row>
    <row r="17" spans="1:4">
      <c r="A17" s="51" t="s">
        <v>73</v>
      </c>
      <c r="B17" s="41" t="s">
        <v>215</v>
      </c>
      <c r="C17" s="73">
        <v>1659921.37</v>
      </c>
      <c r="D17" s="156">
        <v>-230352645</v>
      </c>
    </row>
    <row r="18" spans="1:4" ht="26.25">
      <c r="A18" s="81" t="s">
        <v>74</v>
      </c>
      <c r="B18" s="42">
        <v>200</v>
      </c>
      <c r="C18" s="157">
        <v>-1409096168.3699999</v>
      </c>
      <c r="D18" s="158">
        <v>-1205867767.5599999</v>
      </c>
    </row>
    <row r="19" spans="1:4">
      <c r="A19" s="52" t="s">
        <v>216</v>
      </c>
      <c r="B19" s="42" t="s">
        <v>217</v>
      </c>
      <c r="C19" s="157">
        <v>-1409096168.3699999</v>
      </c>
      <c r="D19" s="158">
        <v>-1205867767.5599999</v>
      </c>
    </row>
    <row r="20" spans="1:4" ht="15.75" thickBot="1">
      <c r="A20" s="44" t="s">
        <v>220</v>
      </c>
      <c r="B20" s="53">
        <v>500</v>
      </c>
      <c r="C20" s="159">
        <v>-1409096168.3699999</v>
      </c>
      <c r="D20" s="160">
        <v>-1205867767.5599999</v>
      </c>
    </row>
  </sheetData>
  <mergeCells count="3">
    <mergeCell ref="A2:D2"/>
    <mergeCell ref="A3:D3"/>
    <mergeCell ref="C4:D4"/>
  </mergeCells>
  <phoneticPr fontId="2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G40"/>
  <sheetViews>
    <sheetView zoomScale="91" zoomScaleNormal="91" workbookViewId="0">
      <selection activeCell="B39" sqref="B39"/>
    </sheetView>
  </sheetViews>
  <sheetFormatPr defaultRowHeight="12.75"/>
  <cols>
    <col min="1" max="1" width="54.85546875" style="168" customWidth="1"/>
    <col min="2" max="2" width="9.28515625" style="168" customWidth="1"/>
    <col min="3" max="3" width="15.85546875" style="179" customWidth="1"/>
    <col min="4" max="4" width="14.85546875" style="179" customWidth="1"/>
    <col min="5" max="5" width="9.140625" style="168" customWidth="1"/>
    <col min="6" max="7" width="9.140625" style="168"/>
    <col min="8" max="8" width="15.28515625" style="168" customWidth="1"/>
    <col min="9" max="16384" width="9.140625" style="168"/>
  </cols>
  <sheetData>
    <row r="1" spans="1:7">
      <c r="A1" s="256" t="s">
        <v>131</v>
      </c>
      <c r="B1" s="256"/>
      <c r="C1" s="256"/>
      <c r="D1" s="256"/>
      <c r="E1" s="167"/>
      <c r="F1" s="167"/>
      <c r="G1" s="167"/>
    </row>
    <row r="2" spans="1:7">
      <c r="A2" s="257" t="s">
        <v>239</v>
      </c>
      <c r="B2" s="257"/>
      <c r="C2" s="257"/>
      <c r="D2" s="257"/>
      <c r="E2" s="169"/>
      <c r="F2" s="169"/>
      <c r="G2" s="169"/>
    </row>
    <row r="3" spans="1:7">
      <c r="C3" s="258" t="s">
        <v>171</v>
      </c>
      <c r="D3" s="258"/>
    </row>
    <row r="4" spans="1:7" ht="38.25">
      <c r="A4" s="18" t="s">
        <v>102</v>
      </c>
      <c r="B4" s="23" t="s">
        <v>103</v>
      </c>
      <c r="C4" s="55" t="s">
        <v>104</v>
      </c>
      <c r="D4" s="55" t="s">
        <v>105</v>
      </c>
    </row>
    <row r="5" spans="1:7">
      <c r="A5" s="19">
        <v>1</v>
      </c>
      <c r="B5" s="6">
        <v>2</v>
      </c>
      <c r="C5" s="56">
        <v>3</v>
      </c>
      <c r="D5" s="56">
        <v>4</v>
      </c>
    </row>
    <row r="6" spans="1:7">
      <c r="A6" s="20" t="s">
        <v>106</v>
      </c>
      <c r="B6" s="14"/>
      <c r="C6" s="57"/>
      <c r="D6" s="57"/>
    </row>
    <row r="7" spans="1:7">
      <c r="A7" s="21" t="s">
        <v>107</v>
      </c>
      <c r="B7" s="7">
        <v>10</v>
      </c>
      <c r="C7" s="181">
        <v>2420924.27</v>
      </c>
      <c r="D7" s="181">
        <v>29353715.940000001</v>
      </c>
    </row>
    <row r="8" spans="1:7" ht="25.5">
      <c r="A8" s="21" t="s">
        <v>108</v>
      </c>
      <c r="B8" s="7">
        <v>16</v>
      </c>
      <c r="C8" s="174">
        <v>4657771078.8100004</v>
      </c>
      <c r="D8" s="174">
        <v>994450827.03999996</v>
      </c>
    </row>
    <row r="9" spans="1:7">
      <c r="A9" s="21" t="s">
        <v>234</v>
      </c>
      <c r="B9" s="7">
        <v>19</v>
      </c>
      <c r="C9" s="174">
        <v>981603.63</v>
      </c>
      <c r="D9" s="174">
        <v>2388403</v>
      </c>
    </row>
    <row r="10" spans="1:7">
      <c r="A10" s="22" t="s">
        <v>109</v>
      </c>
      <c r="B10" s="7">
        <v>20</v>
      </c>
      <c r="C10" s="171">
        <v>528265413.77999997</v>
      </c>
      <c r="D10" s="171">
        <v>661131453.86000001</v>
      </c>
    </row>
    <row r="11" spans="1:7">
      <c r="A11" s="21" t="s">
        <v>110</v>
      </c>
      <c r="B11" s="7">
        <v>22</v>
      </c>
      <c r="C11" s="171">
        <v>25188769.43</v>
      </c>
      <c r="D11" s="171">
        <v>73161823.930000007</v>
      </c>
    </row>
    <row r="12" spans="1:7" ht="25.5">
      <c r="A12" s="20" t="s">
        <v>200</v>
      </c>
      <c r="B12" s="13">
        <v>100</v>
      </c>
      <c r="C12" s="172">
        <v>5214627789.9200001</v>
      </c>
      <c r="D12" s="172">
        <v>1760486223.77</v>
      </c>
    </row>
    <row r="13" spans="1:7">
      <c r="A13" s="20" t="s">
        <v>111</v>
      </c>
      <c r="B13" s="25"/>
      <c r="C13" s="170"/>
      <c r="D13" s="170"/>
    </row>
    <row r="14" spans="1:7">
      <c r="A14" s="21" t="s">
        <v>112</v>
      </c>
      <c r="B14" s="9">
        <v>121</v>
      </c>
      <c r="C14" s="174">
        <v>47139659.549999997</v>
      </c>
      <c r="D14" s="174">
        <v>4762317465.6899996</v>
      </c>
    </row>
    <row r="15" spans="1:7">
      <c r="A15" s="21" t="s">
        <v>113</v>
      </c>
      <c r="B15" s="9">
        <v>125</v>
      </c>
      <c r="C15" s="182">
        <v>426433.41</v>
      </c>
      <c r="D15" s="182">
        <v>475646.97</v>
      </c>
    </row>
    <row r="16" spans="1:7">
      <c r="A16" s="21" t="s">
        <v>114</v>
      </c>
      <c r="B16" s="9">
        <v>127</v>
      </c>
      <c r="C16" s="174">
        <v>7227000</v>
      </c>
      <c r="D16" s="174">
        <v>7227000</v>
      </c>
    </row>
    <row r="17" spans="1:4">
      <c r="A17" s="20" t="s">
        <v>201</v>
      </c>
      <c r="B17" s="10">
        <v>200</v>
      </c>
      <c r="C17" s="177">
        <v>54793092.960000001</v>
      </c>
      <c r="D17" s="177">
        <v>4770020112.6599998</v>
      </c>
    </row>
    <row r="18" spans="1:4">
      <c r="A18" s="20" t="s">
        <v>115</v>
      </c>
      <c r="B18" s="11"/>
      <c r="C18" s="172">
        <v>5269420882.8800001</v>
      </c>
      <c r="D18" s="172">
        <v>6530506336.4300003</v>
      </c>
    </row>
    <row r="19" spans="1:4">
      <c r="A19" s="20" t="s">
        <v>116</v>
      </c>
      <c r="B19" s="12"/>
      <c r="C19" s="171"/>
      <c r="D19" s="171"/>
    </row>
    <row r="20" spans="1:4">
      <c r="A20" s="21" t="s">
        <v>235</v>
      </c>
      <c r="B20" s="8">
        <v>213</v>
      </c>
      <c r="C20" s="170">
        <v>319250000</v>
      </c>
      <c r="D20" s="170">
        <v>204250000</v>
      </c>
    </row>
    <row r="21" spans="1:4" ht="25.5">
      <c r="A21" s="21" t="s">
        <v>117</v>
      </c>
      <c r="B21" s="8">
        <v>214</v>
      </c>
      <c r="C21" s="170">
        <v>1467786320</v>
      </c>
      <c r="D21" s="170">
        <v>2200012106.8000002</v>
      </c>
    </row>
    <row r="22" spans="1:4">
      <c r="A22" s="21" t="s">
        <v>174</v>
      </c>
      <c r="B22" s="8">
        <v>215</v>
      </c>
      <c r="C22" s="170">
        <v>4510985.2699999996</v>
      </c>
      <c r="D22" s="170">
        <v>134126609.92</v>
      </c>
    </row>
    <row r="23" spans="1:4">
      <c r="A23" s="21" t="s">
        <v>118</v>
      </c>
      <c r="B23" s="8">
        <v>217</v>
      </c>
      <c r="C23" s="170">
        <v>117731354.14</v>
      </c>
      <c r="D23" s="170">
        <v>118725034.86</v>
      </c>
    </row>
    <row r="24" spans="1:4">
      <c r="A24" s="21" t="s">
        <v>119</v>
      </c>
      <c r="B24" s="8">
        <v>222</v>
      </c>
      <c r="C24" s="170">
        <v>661494786.27999997</v>
      </c>
      <c r="D24" s="170">
        <v>246727687.84999999</v>
      </c>
    </row>
    <row r="25" spans="1:4" ht="25.5">
      <c r="A25" s="20" t="s">
        <v>202</v>
      </c>
      <c r="B25" s="13">
        <v>300</v>
      </c>
      <c r="C25" s="172">
        <v>2570773445.6900001</v>
      </c>
      <c r="D25" s="172">
        <v>2903841439.4299998</v>
      </c>
    </row>
    <row r="26" spans="1:4">
      <c r="A26" s="20" t="s">
        <v>120</v>
      </c>
      <c r="B26" s="24"/>
      <c r="C26" s="173"/>
      <c r="D26" s="173"/>
    </row>
    <row r="27" spans="1:4">
      <c r="A27" s="21" t="s">
        <v>121</v>
      </c>
      <c r="B27" s="8">
        <v>313</v>
      </c>
      <c r="C27" s="174">
        <v>2125527761.71</v>
      </c>
      <c r="D27" s="174">
        <v>1473515060.1500001</v>
      </c>
    </row>
    <row r="28" spans="1:4">
      <c r="A28" s="21" t="s">
        <v>122</v>
      </c>
      <c r="B28" s="9">
        <v>316</v>
      </c>
      <c r="C28" s="174">
        <v>276761864.61000001</v>
      </c>
      <c r="D28" s="174">
        <v>524488014</v>
      </c>
    </row>
    <row r="29" spans="1:4">
      <c r="A29" s="21" t="s">
        <v>123</v>
      </c>
      <c r="B29" s="9">
        <v>321</v>
      </c>
      <c r="C29" s="175" t="s">
        <v>236</v>
      </c>
      <c r="D29" s="175">
        <v>170933993</v>
      </c>
    </row>
    <row r="30" spans="1:4" ht="25.5">
      <c r="A30" s="20" t="s">
        <v>203</v>
      </c>
      <c r="B30" s="13">
        <v>400</v>
      </c>
      <c r="C30" s="172">
        <v>2402289626.3200002</v>
      </c>
      <c r="D30" s="172">
        <v>2168937067.1500001</v>
      </c>
    </row>
    <row r="31" spans="1:4">
      <c r="A31" s="20" t="s">
        <v>124</v>
      </c>
      <c r="B31" s="38"/>
      <c r="C31" s="176"/>
      <c r="D31" s="176"/>
    </row>
    <row r="32" spans="1:4">
      <c r="A32" s="21" t="s">
        <v>125</v>
      </c>
      <c r="B32" s="9">
        <v>410</v>
      </c>
      <c r="C32" s="174">
        <v>1112942</v>
      </c>
      <c r="D32" s="174">
        <v>1112942</v>
      </c>
    </row>
    <row r="33" spans="1:4">
      <c r="A33" s="21" t="s">
        <v>126</v>
      </c>
      <c r="B33" s="9">
        <v>411</v>
      </c>
      <c r="C33" s="174">
        <v>285108778.25</v>
      </c>
      <c r="D33" s="174">
        <v>285108778.25</v>
      </c>
    </row>
    <row r="34" spans="1:4">
      <c r="A34" s="21" t="s">
        <v>172</v>
      </c>
      <c r="B34" s="9">
        <v>413</v>
      </c>
      <c r="C34" s="174">
        <v>37231406.969999999</v>
      </c>
      <c r="D34" s="174">
        <v>1778160650.73</v>
      </c>
    </row>
    <row r="35" spans="1:4">
      <c r="A35" s="21" t="s">
        <v>127</v>
      </c>
      <c r="B35" s="8">
        <v>414</v>
      </c>
      <c r="C35" s="180" t="s">
        <v>237</v>
      </c>
      <c r="D35" s="180" t="s">
        <v>238</v>
      </c>
    </row>
    <row r="36" spans="1:4" ht="25.5">
      <c r="A36" s="20" t="s">
        <v>128</v>
      </c>
      <c r="B36" s="13">
        <v>420</v>
      </c>
      <c r="C36" s="177">
        <v>296357810.87</v>
      </c>
      <c r="D36" s="177">
        <v>1457727829.8499999</v>
      </c>
    </row>
    <row r="37" spans="1:4">
      <c r="A37" s="20" t="s">
        <v>129</v>
      </c>
      <c r="B37" s="13">
        <v>500</v>
      </c>
      <c r="C37" s="177">
        <v>296357810.87</v>
      </c>
      <c r="D37" s="177">
        <v>1457727829.8499999</v>
      </c>
    </row>
    <row r="38" spans="1:4" ht="25.5">
      <c r="A38" s="20" t="s">
        <v>130</v>
      </c>
      <c r="B38" s="11"/>
      <c r="C38" s="172">
        <v>5269420882.8800001</v>
      </c>
      <c r="D38" s="172">
        <v>6530506336.4300003</v>
      </c>
    </row>
    <row r="39" spans="1:4">
      <c r="A39" s="178"/>
    </row>
    <row r="40" spans="1:4">
      <c r="A40" s="178"/>
    </row>
  </sheetData>
  <mergeCells count="3">
    <mergeCell ref="A1:D1"/>
    <mergeCell ref="A2:D2"/>
    <mergeCell ref="C3:D3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R24"/>
  <sheetViews>
    <sheetView zoomScale="91" zoomScaleNormal="91" workbookViewId="0">
      <selection activeCell="J25" sqref="J25"/>
    </sheetView>
  </sheetViews>
  <sheetFormatPr defaultRowHeight="15"/>
  <cols>
    <col min="1" max="1" width="51" customWidth="1"/>
    <col min="2" max="2" width="9.42578125" bestFit="1" customWidth="1"/>
    <col min="3" max="3" width="15.140625" style="58" customWidth="1"/>
    <col min="4" max="4" width="15.28515625" style="58" customWidth="1"/>
    <col min="5" max="5" width="14" customWidth="1"/>
    <col min="6" max="6" width="11.85546875" customWidth="1"/>
    <col min="7" max="7" width="12.42578125" customWidth="1"/>
    <col min="8" max="8" width="11.5703125" customWidth="1"/>
    <col min="9" max="9" width="13.28515625" customWidth="1"/>
  </cols>
  <sheetData>
    <row r="1" spans="1:18">
      <c r="A1" s="259" t="s">
        <v>147</v>
      </c>
      <c r="B1" s="259"/>
      <c r="C1" s="259"/>
      <c r="D1" s="259"/>
      <c r="E1" s="259"/>
      <c r="F1" s="259"/>
      <c r="G1" s="259"/>
      <c r="H1" s="259"/>
      <c r="I1" s="259"/>
      <c r="J1" s="3"/>
      <c r="K1" s="3"/>
      <c r="L1" s="3"/>
      <c r="M1" s="3"/>
      <c r="N1" s="3"/>
      <c r="O1" s="3"/>
      <c r="P1" s="3"/>
      <c r="Q1" s="3"/>
      <c r="R1" s="3"/>
    </row>
    <row r="2" spans="1:18">
      <c r="A2" s="254" t="s">
        <v>239</v>
      </c>
      <c r="B2" s="254"/>
      <c r="C2" s="254"/>
      <c r="D2" s="254"/>
      <c r="E2" s="254"/>
      <c r="F2" s="254"/>
      <c r="G2" s="254"/>
      <c r="H2" s="254"/>
      <c r="I2" s="254"/>
    </row>
    <row r="3" spans="1:18" ht="15.75" customHeight="1">
      <c r="A3" s="4"/>
      <c r="B3" s="4"/>
      <c r="C3" s="64"/>
      <c r="D3" s="64"/>
      <c r="E3" s="4"/>
      <c r="F3" s="4"/>
      <c r="G3" s="4"/>
      <c r="H3" s="263" t="s">
        <v>171</v>
      </c>
      <c r="I3" s="263"/>
    </row>
    <row r="4" spans="1:18" ht="15.75" customHeight="1">
      <c r="A4" s="260" t="s">
        <v>132</v>
      </c>
      <c r="B4" s="261" t="s">
        <v>103</v>
      </c>
      <c r="C4" s="262" t="s">
        <v>133</v>
      </c>
      <c r="D4" s="262"/>
      <c r="E4" s="262"/>
      <c r="F4" s="262"/>
      <c r="G4" s="262"/>
      <c r="H4" s="261" t="s">
        <v>134</v>
      </c>
      <c r="I4" s="261" t="s">
        <v>135</v>
      </c>
    </row>
    <row r="5" spans="1:18" ht="73.5" customHeight="1">
      <c r="A5" s="260"/>
      <c r="B5" s="261"/>
      <c r="C5" s="65" t="s">
        <v>125</v>
      </c>
      <c r="D5" s="65" t="s">
        <v>126</v>
      </c>
      <c r="E5" s="65" t="s">
        <v>136</v>
      </c>
      <c r="F5" s="65" t="s">
        <v>172</v>
      </c>
      <c r="G5" s="65" t="s">
        <v>145</v>
      </c>
      <c r="H5" s="261"/>
      <c r="I5" s="261"/>
    </row>
    <row r="6" spans="1:18">
      <c r="A6" s="83">
        <v>1</v>
      </c>
      <c r="B6" s="60">
        <v>2</v>
      </c>
      <c r="C6" s="60">
        <v>3</v>
      </c>
      <c r="D6" s="60">
        <v>4</v>
      </c>
      <c r="E6" s="84">
        <v>5</v>
      </c>
      <c r="F6" s="84">
        <v>6</v>
      </c>
      <c r="G6" s="84">
        <v>7</v>
      </c>
      <c r="H6" s="84">
        <v>8</v>
      </c>
      <c r="I6" s="84">
        <v>9</v>
      </c>
    </row>
    <row r="7" spans="1:18" ht="15" customHeight="1">
      <c r="A7" s="85" t="s">
        <v>137</v>
      </c>
      <c r="B7" s="86">
        <v>10</v>
      </c>
      <c r="C7" s="82">
        <v>1112942</v>
      </c>
      <c r="D7" s="82">
        <v>285108778.25</v>
      </c>
      <c r="E7" s="66"/>
      <c r="F7" s="82">
        <v>1273457315.49</v>
      </c>
      <c r="G7" s="82">
        <v>502611395.38</v>
      </c>
      <c r="H7" s="67"/>
      <c r="I7" s="82">
        <v>2062290431.1199999</v>
      </c>
    </row>
    <row r="8" spans="1:18" ht="15" customHeight="1">
      <c r="A8" s="87" t="s">
        <v>138</v>
      </c>
      <c r="B8" s="88">
        <v>100</v>
      </c>
      <c r="C8" s="82">
        <v>1112942</v>
      </c>
      <c r="D8" s="82">
        <v>285108778.25</v>
      </c>
      <c r="E8" s="66"/>
      <c r="F8" s="82">
        <v>1273457315.49</v>
      </c>
      <c r="G8" s="82">
        <v>502611395.38</v>
      </c>
      <c r="H8" s="67"/>
      <c r="I8" s="82">
        <v>2062290431.1199999</v>
      </c>
    </row>
    <row r="9" spans="1:18" ht="26.25" customHeight="1">
      <c r="A9" s="89" t="s">
        <v>139</v>
      </c>
      <c r="B9" s="90">
        <v>200</v>
      </c>
      <c r="C9" s="67"/>
      <c r="D9" s="67"/>
      <c r="E9" s="67"/>
      <c r="F9" s="82">
        <v>534380257.06999999</v>
      </c>
      <c r="G9" s="183">
        <v>-1109265936.51</v>
      </c>
      <c r="H9" s="67"/>
      <c r="I9" s="184">
        <v>-574885679.44000006</v>
      </c>
    </row>
    <row r="10" spans="1:18" ht="15" customHeight="1">
      <c r="A10" s="87" t="s">
        <v>140</v>
      </c>
      <c r="B10" s="91">
        <v>210</v>
      </c>
      <c r="C10" s="67"/>
      <c r="D10" s="67"/>
      <c r="E10" s="67"/>
      <c r="F10" s="67"/>
      <c r="G10" s="185">
        <v>-1109265936.51</v>
      </c>
      <c r="H10" s="67"/>
      <c r="I10" s="183">
        <v>-1109265936.51</v>
      </c>
    </row>
    <row r="11" spans="1:18" s="39" customFormat="1" ht="25.5">
      <c r="A11" s="85" t="s">
        <v>181</v>
      </c>
      <c r="B11" s="92">
        <v>220</v>
      </c>
      <c r="C11" s="66"/>
      <c r="D11" s="66"/>
      <c r="E11" s="66"/>
      <c r="F11" s="82">
        <v>534380257.06999999</v>
      </c>
      <c r="G11" s="66"/>
      <c r="H11" s="66"/>
      <c r="I11" s="82">
        <v>534380257.06999999</v>
      </c>
    </row>
    <row r="12" spans="1:18" ht="15" customHeight="1">
      <c r="A12" s="87" t="s">
        <v>101</v>
      </c>
      <c r="B12" s="93"/>
      <c r="C12" s="67"/>
      <c r="D12" s="67"/>
      <c r="E12" s="67"/>
      <c r="F12" s="67"/>
      <c r="G12" s="67"/>
      <c r="H12" s="67"/>
      <c r="I12" s="66"/>
    </row>
    <row r="13" spans="1:18" ht="25.5">
      <c r="A13" s="87" t="s">
        <v>182</v>
      </c>
      <c r="B13" s="60">
        <v>223</v>
      </c>
      <c r="C13" s="67"/>
      <c r="D13" s="67"/>
      <c r="E13" s="67"/>
      <c r="F13" s="94">
        <v>534380257.06999999</v>
      </c>
      <c r="G13" s="67"/>
      <c r="H13" s="67"/>
      <c r="I13" s="82">
        <v>534380257.06999999</v>
      </c>
    </row>
    <row r="14" spans="1:18" ht="24" customHeight="1">
      <c r="A14" s="85" t="s">
        <v>141</v>
      </c>
      <c r="B14" s="88">
        <v>300</v>
      </c>
      <c r="C14" s="67"/>
      <c r="D14" s="66"/>
      <c r="E14" s="66"/>
      <c r="F14" s="186">
        <v>-29676921.829999998</v>
      </c>
      <c r="G14" s="66"/>
      <c r="H14" s="66"/>
      <c r="I14" s="186">
        <v>-29676921.829999998</v>
      </c>
    </row>
    <row r="15" spans="1:18" ht="15" customHeight="1">
      <c r="A15" s="87" t="s">
        <v>101</v>
      </c>
      <c r="B15" s="93"/>
      <c r="C15" s="67"/>
      <c r="D15" s="67"/>
      <c r="E15" s="67"/>
      <c r="F15" s="67"/>
      <c r="G15" s="67"/>
      <c r="H15" s="67"/>
      <c r="I15" s="66"/>
    </row>
    <row r="16" spans="1:18" ht="19.5" customHeight="1">
      <c r="A16" s="87" t="s">
        <v>240</v>
      </c>
      <c r="B16" s="60">
        <v>317</v>
      </c>
      <c r="C16" s="94"/>
      <c r="D16" s="68"/>
      <c r="E16" s="67"/>
      <c r="F16" s="187">
        <v>-29676921.829999998</v>
      </c>
      <c r="G16" s="66"/>
      <c r="H16" s="66"/>
      <c r="I16" s="186">
        <v>-29676921.829999998</v>
      </c>
    </row>
    <row r="17" spans="1:9" ht="24" customHeight="1">
      <c r="A17" s="85" t="s">
        <v>142</v>
      </c>
      <c r="B17" s="88">
        <v>400</v>
      </c>
      <c r="C17" s="82">
        <v>1112942</v>
      </c>
      <c r="D17" s="82">
        <v>285108778.25</v>
      </c>
      <c r="E17" s="82"/>
      <c r="F17" s="82">
        <v>1778160650.73</v>
      </c>
      <c r="G17" s="188">
        <v>-606654541.13</v>
      </c>
      <c r="H17" s="82"/>
      <c r="I17" s="82">
        <v>1457727829.8499999</v>
      </c>
    </row>
    <row r="18" spans="1:9" ht="24.75" customHeight="1">
      <c r="A18" s="85" t="s">
        <v>143</v>
      </c>
      <c r="B18" s="88">
        <v>500</v>
      </c>
      <c r="C18" s="82">
        <v>1112942</v>
      </c>
      <c r="D18" s="82">
        <v>285108778.25</v>
      </c>
      <c r="E18" s="82"/>
      <c r="F18" s="82">
        <v>1778160650.73</v>
      </c>
      <c r="G18" s="188">
        <v>-606654541.13</v>
      </c>
      <c r="H18" s="82"/>
      <c r="I18" s="82">
        <v>1457727829.8499999</v>
      </c>
    </row>
    <row r="19" spans="1:9" ht="24.75" customHeight="1">
      <c r="A19" s="85" t="s">
        <v>222</v>
      </c>
      <c r="B19" s="88">
        <v>600</v>
      </c>
      <c r="C19" s="82"/>
      <c r="D19" s="82"/>
      <c r="E19" s="82"/>
      <c r="F19" s="189">
        <v>-1740929243.76</v>
      </c>
      <c r="G19" s="82">
        <v>579559224.77999997</v>
      </c>
      <c r="H19" s="82"/>
      <c r="I19" s="190">
        <v>-1161370018.98</v>
      </c>
    </row>
    <row r="20" spans="1:9" ht="29.25" customHeight="1">
      <c r="A20" s="87" t="s">
        <v>140</v>
      </c>
      <c r="B20" s="60">
        <v>610</v>
      </c>
      <c r="C20" s="67"/>
      <c r="D20" s="67"/>
      <c r="E20" s="67"/>
      <c r="F20" s="68"/>
      <c r="G20" s="94">
        <v>579559224.77999997</v>
      </c>
      <c r="H20" s="68"/>
      <c r="I20" s="82">
        <v>579559224.77999997</v>
      </c>
    </row>
    <row r="21" spans="1:9" ht="28.5" customHeight="1">
      <c r="A21" s="85" t="s">
        <v>144</v>
      </c>
      <c r="B21" s="88">
        <v>620</v>
      </c>
      <c r="C21" s="66"/>
      <c r="D21" s="66"/>
      <c r="E21" s="66"/>
      <c r="F21" s="189">
        <v>-1740929243.76</v>
      </c>
      <c r="G21" s="95"/>
      <c r="H21" s="68"/>
      <c r="I21" s="189">
        <v>-1740929243.76</v>
      </c>
    </row>
    <row r="22" spans="1:9" ht="18" customHeight="1">
      <c r="A22" s="87" t="s">
        <v>101</v>
      </c>
      <c r="B22" s="65"/>
      <c r="C22" s="69"/>
      <c r="D22" s="69"/>
      <c r="E22" s="69"/>
      <c r="F22" s="96"/>
      <c r="G22" s="96"/>
      <c r="H22" s="68"/>
      <c r="I22" s="97"/>
    </row>
    <row r="23" spans="1:9" ht="26.25" customHeight="1">
      <c r="A23" s="87" t="s">
        <v>173</v>
      </c>
      <c r="B23" s="60">
        <v>623</v>
      </c>
      <c r="C23" s="67"/>
      <c r="D23" s="67"/>
      <c r="E23" s="67"/>
      <c r="F23" s="191">
        <v>-1740929243.76</v>
      </c>
      <c r="G23" s="95"/>
      <c r="H23" s="68"/>
      <c r="I23" s="189">
        <v>-1740929243.76</v>
      </c>
    </row>
    <row r="24" spans="1:9" ht="25.5">
      <c r="A24" s="85" t="s">
        <v>146</v>
      </c>
      <c r="B24" s="88">
        <v>800</v>
      </c>
      <c r="C24" s="82">
        <v>1112942</v>
      </c>
      <c r="D24" s="82">
        <v>285108778.25</v>
      </c>
      <c r="E24" s="66"/>
      <c r="F24" s="82">
        <v>37231406.969999999</v>
      </c>
      <c r="G24" s="192">
        <v>-27095316.350000001</v>
      </c>
      <c r="H24" s="98"/>
      <c r="I24" s="82">
        <v>296357810.87</v>
      </c>
    </row>
  </sheetData>
  <mergeCells count="8">
    <mergeCell ref="A1:I1"/>
    <mergeCell ref="A2:I2"/>
    <mergeCell ref="A4:A5"/>
    <mergeCell ref="B4:B5"/>
    <mergeCell ref="C4:G4"/>
    <mergeCell ref="H4:H5"/>
    <mergeCell ref="I4:I5"/>
    <mergeCell ref="H3:I3"/>
  </mergeCells>
  <pageMargins left="0.70866141732283472" right="0.70866141732283472" top="0.74803149606299213" bottom="0" header="0.31496062992125984" footer="0.31496062992125984"/>
  <pageSetup paperSize="9" scale="9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G38"/>
  <sheetViews>
    <sheetView topLeftCell="A10" workbookViewId="0">
      <selection activeCell="H34" sqref="H34"/>
    </sheetView>
  </sheetViews>
  <sheetFormatPr defaultRowHeight="15"/>
  <cols>
    <col min="1" max="1" width="55.140625" customWidth="1"/>
    <col min="3" max="3" width="13.7109375" style="58" customWidth="1"/>
    <col min="4" max="4" width="14.42578125" style="58" customWidth="1"/>
  </cols>
  <sheetData>
    <row r="1" spans="1:7">
      <c r="A1" s="264" t="s">
        <v>170</v>
      </c>
      <c r="B1" s="264"/>
      <c r="C1" s="264"/>
      <c r="D1" s="264"/>
      <c r="E1" s="5"/>
      <c r="F1" s="5"/>
      <c r="G1" s="5"/>
    </row>
    <row r="2" spans="1:7">
      <c r="A2" s="254" t="s">
        <v>239</v>
      </c>
      <c r="B2" s="254"/>
      <c r="C2" s="254"/>
      <c r="D2" s="254"/>
    </row>
    <row r="3" spans="1:7" ht="15.75">
      <c r="A3" s="4"/>
      <c r="B3" s="4"/>
      <c r="C3" s="255" t="s">
        <v>171</v>
      </c>
      <c r="D3" s="255"/>
    </row>
    <row r="4" spans="1:7" ht="47.25" customHeight="1">
      <c r="A4" s="28" t="s">
        <v>66</v>
      </c>
      <c r="B4" s="29" t="s">
        <v>103</v>
      </c>
      <c r="C4" s="59" t="s">
        <v>75</v>
      </c>
      <c r="D4" s="59" t="s">
        <v>81</v>
      </c>
    </row>
    <row r="5" spans="1:7">
      <c r="A5" s="27">
        <v>1</v>
      </c>
      <c r="B5" s="27">
        <v>2</v>
      </c>
      <c r="C5" s="60">
        <v>3</v>
      </c>
      <c r="D5" s="60">
        <v>4</v>
      </c>
    </row>
    <row r="6" spans="1:7">
      <c r="A6" s="270" t="s">
        <v>148</v>
      </c>
      <c r="B6" s="270"/>
      <c r="C6" s="270"/>
      <c r="D6" s="270"/>
    </row>
    <row r="7" spans="1:7" ht="25.5">
      <c r="A7" s="80" t="s">
        <v>149</v>
      </c>
      <c r="B7" s="31">
        <v>10</v>
      </c>
      <c r="C7" s="78">
        <v>4689548763.9399996</v>
      </c>
      <c r="D7" s="78">
        <v>4778673182.4799995</v>
      </c>
    </row>
    <row r="8" spans="1:7">
      <c r="A8" s="32" t="s">
        <v>101</v>
      </c>
      <c r="B8" s="33"/>
      <c r="C8" s="61"/>
      <c r="D8" s="61"/>
    </row>
    <row r="9" spans="1:7">
      <c r="A9" s="30" t="s">
        <v>150</v>
      </c>
      <c r="B9" s="15">
        <v>11</v>
      </c>
      <c r="C9" s="79">
        <v>4673087162.6800003</v>
      </c>
      <c r="D9" s="79">
        <v>4800959845.5500002</v>
      </c>
    </row>
    <row r="10" spans="1:7">
      <c r="A10" s="30" t="s">
        <v>151</v>
      </c>
      <c r="B10" s="15">
        <v>16</v>
      </c>
      <c r="C10" s="79">
        <v>16461601.26</v>
      </c>
      <c r="D10" s="193">
        <v>-22286663.07</v>
      </c>
    </row>
    <row r="11" spans="1:7" ht="25.5">
      <c r="A11" s="80" t="s">
        <v>152</v>
      </c>
      <c r="B11" s="31">
        <v>20</v>
      </c>
      <c r="C11" s="78">
        <v>4906778056.4399996</v>
      </c>
      <c r="D11" s="78">
        <v>4939012333.9899998</v>
      </c>
    </row>
    <row r="12" spans="1:7">
      <c r="A12" s="32" t="s">
        <v>101</v>
      </c>
      <c r="B12" s="34"/>
      <c r="C12" s="62"/>
      <c r="D12" s="62"/>
    </row>
    <row r="13" spans="1:7">
      <c r="A13" s="30" t="s">
        <v>153</v>
      </c>
      <c r="B13" s="15">
        <v>21</v>
      </c>
      <c r="C13" s="79">
        <v>3445914709.1700001</v>
      </c>
      <c r="D13" s="79">
        <v>3624551967.5999999</v>
      </c>
    </row>
    <row r="14" spans="1:7">
      <c r="A14" s="30" t="s">
        <v>154</v>
      </c>
      <c r="B14" s="15">
        <v>23</v>
      </c>
      <c r="C14" s="79">
        <v>827978205.32000005</v>
      </c>
      <c r="D14" s="79">
        <v>722439055.5</v>
      </c>
    </row>
    <row r="15" spans="1:7">
      <c r="A15" s="30" t="s">
        <v>155</v>
      </c>
      <c r="B15" s="15">
        <v>26</v>
      </c>
      <c r="C15" s="79">
        <v>225067968.88999999</v>
      </c>
      <c r="D15" s="79">
        <v>180509337.34999999</v>
      </c>
    </row>
    <row r="16" spans="1:7">
      <c r="A16" s="30" t="s">
        <v>156</v>
      </c>
      <c r="B16" s="15">
        <v>27</v>
      </c>
      <c r="C16" s="79">
        <v>407817173.06</v>
      </c>
      <c r="D16" s="79">
        <v>411511973.54000002</v>
      </c>
    </row>
    <row r="17" spans="1:4" ht="26.25" customHeight="1">
      <c r="A17" s="80" t="s">
        <v>157</v>
      </c>
      <c r="B17" s="31">
        <v>30</v>
      </c>
      <c r="C17" s="195">
        <v>-217229292.5</v>
      </c>
      <c r="D17" s="194">
        <v>-160339151.50999999</v>
      </c>
    </row>
    <row r="18" spans="1:4" ht="16.5" customHeight="1">
      <c r="A18" s="265" t="s">
        <v>158</v>
      </c>
      <c r="B18" s="266"/>
      <c r="C18" s="266"/>
      <c r="D18" s="267"/>
    </row>
    <row r="19" spans="1:4" ht="25.5">
      <c r="A19" s="80" t="s">
        <v>159</v>
      </c>
      <c r="B19" s="31">
        <v>40</v>
      </c>
      <c r="C19" s="78">
        <v>158470160</v>
      </c>
      <c r="D19" s="196" t="s">
        <v>236</v>
      </c>
    </row>
    <row r="20" spans="1:4">
      <c r="A20" s="32" t="s">
        <v>101</v>
      </c>
      <c r="B20" s="34"/>
      <c r="C20" s="62"/>
      <c r="D20" s="62"/>
    </row>
    <row r="21" spans="1:4">
      <c r="A21" s="32" t="s">
        <v>221</v>
      </c>
      <c r="B21" s="15">
        <v>41</v>
      </c>
      <c r="C21" s="79">
        <v>158470160</v>
      </c>
      <c r="D21" s="196" t="s">
        <v>236</v>
      </c>
    </row>
    <row r="22" spans="1:4" ht="25.5">
      <c r="A22" s="80" t="s">
        <v>160</v>
      </c>
      <c r="B22" s="31">
        <v>60</v>
      </c>
      <c r="C22" s="78">
        <v>25738678</v>
      </c>
      <c r="D22" s="78">
        <v>15598332</v>
      </c>
    </row>
    <row r="23" spans="1:4" ht="15" customHeight="1">
      <c r="A23" s="32" t="s">
        <v>101</v>
      </c>
      <c r="B23" s="34"/>
      <c r="C23" s="79"/>
      <c r="D23" s="79"/>
    </row>
    <row r="24" spans="1:4" ht="15" customHeight="1">
      <c r="A24" s="32" t="s">
        <v>161</v>
      </c>
      <c r="B24" s="15">
        <v>61</v>
      </c>
      <c r="C24" s="79">
        <v>25738678</v>
      </c>
      <c r="D24" s="79">
        <v>15335132</v>
      </c>
    </row>
    <row r="25" spans="1:4">
      <c r="A25" s="30" t="s">
        <v>156</v>
      </c>
      <c r="B25" s="15">
        <v>71</v>
      </c>
      <c r="C25" s="196" t="s">
        <v>236</v>
      </c>
      <c r="D25" s="79">
        <v>263200</v>
      </c>
    </row>
    <row r="26" spans="1:4" ht="25.5">
      <c r="A26" s="80" t="s">
        <v>204</v>
      </c>
      <c r="B26" s="31">
        <v>80</v>
      </c>
      <c r="C26" s="78">
        <v>132731482</v>
      </c>
      <c r="D26" s="197">
        <v>-15598332</v>
      </c>
    </row>
    <row r="27" spans="1:4" ht="17.25" customHeight="1">
      <c r="A27" s="268" t="s">
        <v>162</v>
      </c>
      <c r="B27" s="268"/>
      <c r="C27" s="269"/>
      <c r="D27" s="269"/>
    </row>
    <row r="28" spans="1:4" ht="25.5">
      <c r="A28" s="80" t="s">
        <v>163</v>
      </c>
      <c r="B28" s="31">
        <v>90</v>
      </c>
      <c r="C28" s="78">
        <v>722739830</v>
      </c>
      <c r="D28" s="78">
        <v>669004922.58000004</v>
      </c>
    </row>
    <row r="29" spans="1:4">
      <c r="A29" s="32" t="s">
        <v>101</v>
      </c>
      <c r="B29" s="34"/>
      <c r="C29" s="78"/>
      <c r="D29" s="78"/>
    </row>
    <row r="30" spans="1:4">
      <c r="A30" s="30" t="s">
        <v>151</v>
      </c>
      <c r="B30" s="35">
        <v>94</v>
      </c>
      <c r="C30" s="79">
        <v>722739830</v>
      </c>
      <c r="D30" s="79">
        <v>669004922.58000004</v>
      </c>
    </row>
    <row r="31" spans="1:4" ht="25.5">
      <c r="A31" s="80" t="s">
        <v>164</v>
      </c>
      <c r="B31" s="16">
        <v>100</v>
      </c>
      <c r="C31" s="78">
        <v>665174811.16999996</v>
      </c>
      <c r="D31" s="78">
        <v>475080513.01999998</v>
      </c>
    </row>
    <row r="32" spans="1:4">
      <c r="A32" s="32" t="s">
        <v>101</v>
      </c>
      <c r="B32" s="34"/>
      <c r="C32" s="63"/>
      <c r="D32" s="63"/>
    </row>
    <row r="33" spans="1:4" ht="16.5" customHeight="1">
      <c r="A33" s="30" t="s">
        <v>165</v>
      </c>
      <c r="B33" s="17">
        <v>105</v>
      </c>
      <c r="C33" s="79">
        <v>665174811.16999996</v>
      </c>
      <c r="D33" s="79">
        <v>475080513.01999998</v>
      </c>
    </row>
    <row r="34" spans="1:4" ht="24.75" customHeight="1">
      <c r="A34" s="80" t="s">
        <v>166</v>
      </c>
      <c r="B34" s="16">
        <v>110</v>
      </c>
      <c r="C34" s="78">
        <v>57565018.829999998</v>
      </c>
      <c r="D34" s="78">
        <v>193924409.56</v>
      </c>
    </row>
    <row r="35" spans="1:4" ht="24.75" customHeight="1">
      <c r="A35" s="80" t="s">
        <v>205</v>
      </c>
      <c r="B35" s="16">
        <v>120</v>
      </c>
      <c r="C35" s="78">
        <v>0</v>
      </c>
      <c r="D35" s="198">
        <v>-14800</v>
      </c>
    </row>
    <row r="36" spans="1:4" ht="28.15" customHeight="1">
      <c r="A36" s="80" t="s">
        <v>167</v>
      </c>
      <c r="B36" s="16">
        <v>130</v>
      </c>
      <c r="C36" s="199">
        <v>-26932791.670000002</v>
      </c>
      <c r="D36" s="78">
        <v>17972126.050000001</v>
      </c>
    </row>
    <row r="37" spans="1:4" ht="25.5">
      <c r="A37" s="80" t="s">
        <v>168</v>
      </c>
      <c r="B37" s="16">
        <v>140</v>
      </c>
      <c r="C37" s="78">
        <v>29353715.940000001</v>
      </c>
      <c r="D37" s="78">
        <v>11381589.890000001</v>
      </c>
    </row>
    <row r="38" spans="1:4" ht="25.5">
      <c r="A38" s="80" t="s">
        <v>169</v>
      </c>
      <c r="B38" s="16">
        <v>150</v>
      </c>
      <c r="C38" s="78">
        <v>2420924.27</v>
      </c>
      <c r="D38" s="78">
        <v>29353715.940000001</v>
      </c>
    </row>
  </sheetData>
  <mergeCells count="6">
    <mergeCell ref="A1:D1"/>
    <mergeCell ref="A2:D2"/>
    <mergeCell ref="C3:D3"/>
    <mergeCell ref="A18:D18"/>
    <mergeCell ref="A27:D27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Отчет об исполнении ТС</vt:lpstr>
      <vt:lpstr>Отчет по исполнению ИП</vt:lpstr>
      <vt:lpstr>ОПиУ</vt:lpstr>
      <vt:lpstr>бАЛАНС</vt:lpstr>
      <vt:lpstr>ОБ ИЗМ. В КАПИТАЛЕ</vt:lpstr>
      <vt:lpstr>О ДВИЖЕНИИ ДЕНЕГ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2025-04-09T10:04:02Z</dcterms:modified>
</cp:coreProperties>
</file>